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202300"/>
  <xr:revisionPtr revIDLastSave="0" documentId="8_{D4114441-F72F-4FE3-925F-B99EBFAB6A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ksi nr.1.2" sheetId="1" r:id="rId1"/>
  </sheets>
  <definedNames>
    <definedName name="JR_PAGE_ANCHOR_0_1">'Aneksi nr.1.2'!$A$1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1" i="1" l="1"/>
  <c r="P68" i="1"/>
  <c r="O68" i="1"/>
  <c r="N68" i="1"/>
  <c r="M68" i="1"/>
  <c r="L68" i="1"/>
  <c r="S68" i="1" s="1"/>
  <c r="J68" i="1"/>
  <c r="K68" i="1"/>
  <c r="I68" i="1"/>
  <c r="S66" i="1"/>
  <c r="S67" i="1"/>
  <c r="S65" i="1"/>
  <c r="H80" i="1"/>
  <c r="S77" i="1"/>
  <c r="O81" i="1"/>
  <c r="P81" i="1"/>
  <c r="H22" i="1"/>
  <c r="H81" i="1"/>
  <c r="S83" i="1"/>
  <c r="I83" i="1"/>
  <c r="R82" i="1"/>
  <c r="Q82" i="1"/>
  <c r="O82" i="1"/>
  <c r="P82" i="1"/>
  <c r="N82" i="1"/>
  <c r="M82" i="1"/>
  <c r="L82" i="1"/>
  <c r="K82" i="1"/>
  <c r="J82" i="1"/>
  <c r="I82" i="1"/>
  <c r="H82" i="1"/>
  <c r="S63" i="1"/>
  <c r="S56" i="1"/>
  <c r="S30" i="1"/>
  <c r="H83" i="1"/>
  <c r="S78" i="1" l="1"/>
  <c r="S5" i="1"/>
  <c r="S79" i="1"/>
  <c r="S82" i="1" s="1"/>
  <c r="S6" i="1"/>
  <c r="S7" i="1"/>
  <c r="S8" i="1"/>
  <c r="S9" i="1"/>
  <c r="S12" i="1"/>
  <c r="S13" i="1"/>
  <c r="S14" i="1"/>
  <c r="S15" i="1"/>
  <c r="J83" i="1"/>
  <c r="K83" i="1"/>
  <c r="L83" i="1"/>
  <c r="M83" i="1"/>
  <c r="N83" i="1"/>
  <c r="O83" i="1"/>
  <c r="P83" i="1"/>
  <c r="Q83" i="1"/>
  <c r="R83" i="1"/>
  <c r="S76" i="1"/>
  <c r="S37" i="1"/>
  <c r="P56" i="1"/>
  <c r="H79" i="1" l="1"/>
  <c r="R79" i="1"/>
  <c r="Q79" i="1"/>
  <c r="P79" i="1"/>
  <c r="O79" i="1"/>
  <c r="N79" i="1"/>
  <c r="M79" i="1"/>
  <c r="L79" i="1"/>
  <c r="K79" i="1"/>
  <c r="J79" i="1"/>
  <c r="R78" i="1"/>
  <c r="Q78" i="1"/>
  <c r="P78" i="1"/>
  <c r="O78" i="1"/>
  <c r="N78" i="1"/>
  <c r="M78" i="1"/>
  <c r="L78" i="1"/>
  <c r="K78" i="1"/>
  <c r="J78" i="1"/>
  <c r="H78" i="1"/>
  <c r="R77" i="1"/>
  <c r="Q77" i="1"/>
  <c r="O77" i="1"/>
  <c r="P77" i="1"/>
  <c r="N77" i="1"/>
  <c r="M77" i="1"/>
  <c r="L77" i="1"/>
  <c r="K77" i="1"/>
  <c r="J77" i="1"/>
  <c r="I77" i="1"/>
  <c r="H77" i="1"/>
  <c r="M48" i="1"/>
  <c r="L48" i="1"/>
  <c r="R48" i="1"/>
  <c r="Q48" i="1"/>
  <c r="S47" i="1"/>
  <c r="R80" i="1"/>
  <c r="Q80" i="1"/>
  <c r="P80" i="1"/>
  <c r="O80" i="1"/>
  <c r="N80" i="1"/>
  <c r="M80" i="1"/>
  <c r="L80" i="1"/>
  <c r="K80" i="1"/>
  <c r="J80" i="1"/>
  <c r="I80" i="1"/>
  <c r="I71" i="1"/>
  <c r="I75" i="1" s="1"/>
  <c r="S72" i="1"/>
  <c r="S73" i="1"/>
  <c r="S70" i="1"/>
  <c r="R75" i="1"/>
  <c r="R74" i="1"/>
  <c r="Q75" i="1"/>
  <c r="P75" i="1"/>
  <c r="O74" i="1"/>
  <c r="P74" i="1"/>
  <c r="O75" i="1"/>
  <c r="N75" i="1"/>
  <c r="N74" i="1"/>
  <c r="M75" i="1"/>
  <c r="M74" i="1"/>
  <c r="L75" i="1"/>
  <c r="L74" i="1"/>
  <c r="K75" i="1"/>
  <c r="H75" i="1"/>
  <c r="K74" i="1"/>
  <c r="H74" i="1"/>
  <c r="S64" i="1"/>
  <c r="P69" i="1"/>
  <c r="L69" i="1"/>
  <c r="K69" i="1"/>
  <c r="I69" i="1"/>
  <c r="H68" i="1"/>
  <c r="S69" i="1" l="1"/>
  <c r="S71" i="1"/>
  <c r="S75" i="1" s="1"/>
  <c r="I74" i="1"/>
  <c r="S74" i="1" s="1"/>
  <c r="I51" i="1" l="1"/>
  <c r="S51" i="1" s="1"/>
  <c r="S52" i="1"/>
  <c r="S53" i="1"/>
  <c r="S50" i="1"/>
  <c r="R55" i="1"/>
  <c r="R54" i="1"/>
  <c r="Q55" i="1"/>
  <c r="Q54" i="1"/>
  <c r="P55" i="1"/>
  <c r="P54" i="1"/>
  <c r="M54" i="1"/>
  <c r="M55" i="1"/>
  <c r="L55" i="1"/>
  <c r="L54" i="1"/>
  <c r="K55" i="1"/>
  <c r="K54" i="1"/>
  <c r="H55" i="1"/>
  <c r="H54" i="1"/>
  <c r="S55" i="1" l="1"/>
  <c r="I54" i="1"/>
  <c r="S54" i="1" s="1"/>
  <c r="I55" i="1"/>
  <c r="S60" i="1" l="1"/>
  <c r="S57" i="1"/>
  <c r="I59" i="1"/>
  <c r="I58" i="1"/>
  <c r="I61" i="1" s="1"/>
  <c r="R62" i="1"/>
  <c r="R61" i="1"/>
  <c r="M62" i="1"/>
  <c r="M61" i="1"/>
  <c r="L61" i="1"/>
  <c r="L62" i="1"/>
  <c r="K62" i="1"/>
  <c r="K61" i="1"/>
  <c r="H62" i="1"/>
  <c r="H61" i="1"/>
  <c r="R49" i="1"/>
  <c r="Q49" i="1"/>
  <c r="I46" i="1"/>
  <c r="S61" i="1" l="1"/>
  <c r="I62" i="1"/>
  <c r="S59" i="1"/>
  <c r="S58" i="1"/>
  <c r="I45" i="1"/>
  <c r="I48" i="1" s="1"/>
  <c r="S62" i="1" l="1"/>
  <c r="I49" i="1"/>
  <c r="H49" i="1"/>
  <c r="S46" i="1"/>
  <c r="S44" i="1"/>
  <c r="P49" i="1"/>
  <c r="P48" i="1"/>
  <c r="M49" i="1"/>
  <c r="L49" i="1"/>
  <c r="K48" i="1"/>
  <c r="K49" i="1"/>
  <c r="H48" i="1"/>
  <c r="S49" i="1" l="1"/>
  <c r="S48" i="1"/>
  <c r="S39" i="1"/>
  <c r="S40" i="1"/>
  <c r="S43" i="1" s="1"/>
  <c r="S41" i="1"/>
  <c r="S38" i="1"/>
  <c r="R43" i="1"/>
  <c r="I43" i="1"/>
  <c r="R42" i="1"/>
  <c r="I42" i="1"/>
  <c r="S31" i="1"/>
  <c r="S32" i="1"/>
  <c r="S33" i="1"/>
  <c r="S34" i="1"/>
  <c r="R36" i="1"/>
  <c r="R35" i="1"/>
  <c r="M36" i="1"/>
  <c r="L36" i="1"/>
  <c r="K36" i="1"/>
  <c r="M35" i="1"/>
  <c r="L35" i="1"/>
  <c r="K35" i="1"/>
  <c r="I36" i="1"/>
  <c r="I35" i="1"/>
  <c r="S25" i="1"/>
  <c r="S26" i="1"/>
  <c r="S27" i="1"/>
  <c r="S24" i="1"/>
  <c r="R28" i="1"/>
  <c r="Q28" i="1"/>
  <c r="M29" i="1"/>
  <c r="M28" i="1"/>
  <c r="L29" i="1"/>
  <c r="L28" i="1"/>
  <c r="K29" i="1"/>
  <c r="K28" i="1"/>
  <c r="I29" i="1"/>
  <c r="I28" i="1"/>
  <c r="S36" i="1" l="1"/>
  <c r="S42" i="1"/>
  <c r="S28" i="1"/>
  <c r="S35" i="1"/>
  <c r="Q23" i="1"/>
  <c r="R23" i="1"/>
  <c r="R22" i="1"/>
  <c r="I20" i="1" l="1"/>
  <c r="I79" i="1" s="1"/>
  <c r="I19" i="1"/>
  <c r="I78" i="1" s="1"/>
  <c r="I22" i="1" l="1"/>
  <c r="S19" i="1"/>
  <c r="S20" i="1"/>
  <c r="S23" i="1" s="1"/>
  <c r="S21" i="1"/>
  <c r="S18" i="1"/>
  <c r="K23" i="1"/>
  <c r="P23" i="1"/>
  <c r="O23" i="1"/>
  <c r="N23" i="1"/>
  <c r="M23" i="1"/>
  <c r="L23" i="1"/>
  <c r="J23" i="1"/>
  <c r="I23" i="1"/>
  <c r="Q22" i="1"/>
  <c r="P22" i="1"/>
  <c r="O22" i="1"/>
  <c r="N22" i="1"/>
  <c r="M22" i="1"/>
  <c r="L22" i="1"/>
  <c r="K22" i="1"/>
  <c r="J22" i="1"/>
  <c r="S22" i="1" l="1"/>
  <c r="S17" i="1"/>
  <c r="R17" i="1"/>
  <c r="M17" i="1"/>
  <c r="M16" i="1"/>
  <c r="L16" i="1"/>
  <c r="K16" i="1"/>
  <c r="J16" i="1"/>
  <c r="J81" i="1" s="1"/>
  <c r="L17" i="1"/>
  <c r="K17" i="1"/>
  <c r="J17" i="1"/>
  <c r="I17" i="1"/>
  <c r="R16" i="1"/>
  <c r="I16" i="1"/>
  <c r="S80" i="1"/>
  <c r="S16" i="1" l="1"/>
  <c r="S10" i="1"/>
  <c r="I9" i="1"/>
  <c r="I81" i="1" s="1"/>
  <c r="I10" i="1"/>
  <c r="Q9" i="1"/>
  <c r="Q81" i="1" s="1"/>
  <c r="R10" i="1"/>
  <c r="Q10" i="1"/>
  <c r="P10" i="1"/>
  <c r="O10" i="1"/>
  <c r="N10" i="1"/>
  <c r="M10" i="1"/>
  <c r="L10" i="1"/>
  <c r="K10" i="1"/>
  <c r="R9" i="1"/>
  <c r="R81" i="1" s="1"/>
  <c r="P9" i="1"/>
  <c r="O9" i="1"/>
  <c r="N9" i="1"/>
  <c r="N81" i="1" s="1"/>
  <c r="M9" i="1"/>
  <c r="M81" i="1" s="1"/>
  <c r="L9" i="1"/>
  <c r="L81" i="1" s="1"/>
  <c r="K9" i="1"/>
  <c r="K81" i="1" s="1"/>
</calcChain>
</file>

<file path=xl/sharedStrings.xml><?xml version="1.0" encoding="utf-8"?>
<sst xmlns="http://schemas.openxmlformats.org/spreadsheetml/2006/main" count="297" uniqueCount="57">
  <si>
    <t>Aneksi 1.2 "Shpenzimet Buxhetore në Total Programi dhe Total Ministrie/Institucioni Buxhetor"</t>
  </si>
  <si>
    <t>Periudha e Raportimit  8-2025</t>
  </si>
  <si>
    <t>Kodi i Ministris</t>
  </si>
  <si>
    <t>Kodi i Programi</t>
  </si>
  <si>
    <t>Emërtimi i Programit</t>
  </si>
  <si>
    <t>Viti</t>
  </si>
  <si>
    <t>Tipi i Buxhetit</t>
  </si>
  <si>
    <t>Art. 230</t>
  </si>
  <si>
    <t>Art. 231</t>
  </si>
  <si>
    <t>Art. 600</t>
  </si>
  <si>
    <t>Art. 601</t>
  </si>
  <si>
    <t>Art. 602</t>
  </si>
  <si>
    <t>Art. 603</t>
  </si>
  <si>
    <t>Art. 604</t>
  </si>
  <si>
    <t>Art. 605</t>
  </si>
  <si>
    <t>Art. 606</t>
  </si>
  <si>
    <t>Total</t>
  </si>
  <si>
    <t>12</t>
  </si>
  <si>
    <t>01110</t>
  </si>
  <si>
    <t>Planifikimi, Menaxhimi dhe Administrimi</t>
  </si>
  <si>
    <t>Plani fillestar</t>
  </si>
  <si>
    <t>Plani i rishikuar</t>
  </si>
  <si>
    <t>Shpenzime faktike</t>
  </si>
  <si>
    <t>Angazhime</t>
  </si>
  <si>
    <t>Ndryshimi ne vlere absolute</t>
  </si>
  <si>
    <t>Realizimi ne %</t>
  </si>
  <si>
    <t>Te ardhura jashte limiti</t>
  </si>
  <si>
    <t>01150</t>
  </si>
  <si>
    <t>Mbështetje për Inovacion dhe Teknologji</t>
  </si>
  <si>
    <t>04130</t>
  </si>
  <si>
    <t>Mbështetje për Zhvillim Ekonomik</t>
  </si>
  <si>
    <t>04160</t>
  </si>
  <si>
    <t>Mbështetje për Mbikqyrjen Tregut, Infrastruktura Cilësisë &amp; Pronësia Industriale</t>
  </si>
  <si>
    <t>04170</t>
  </si>
  <si>
    <t>Inspektimi në Punë</t>
  </si>
  <si>
    <t>06190</t>
  </si>
  <si>
    <t>Strehimi</t>
  </si>
  <si>
    <t>08220</t>
  </si>
  <si>
    <t xml:space="preserve">Trashëgimia Kulturore dhe Muzetë </t>
  </si>
  <si>
    <t>08230</t>
  </si>
  <si>
    <t>Arti dhe Kultura</t>
  </si>
  <si>
    <t>09240</t>
  </si>
  <si>
    <t>Arsimi Mesëm Profesional</t>
  </si>
  <si>
    <t>10220</t>
  </si>
  <si>
    <t>Sigurimet Shoqërore</t>
  </si>
  <si>
    <t>10550</t>
  </si>
  <si>
    <t>Tregu i Punës</t>
  </si>
  <si>
    <t>Total i Ministrisë/Institucionit</t>
  </si>
  <si>
    <t>Numri i punonjesve në Total</t>
  </si>
  <si>
    <t>Numri faktik</t>
  </si>
  <si>
    <t>Emri</t>
  </si>
  <si>
    <t>Sekretari i Përgjithshëm</t>
  </si>
  <si>
    <t>Firma</t>
  </si>
  <si>
    <t>Data</t>
  </si>
  <si>
    <t>Art. 232</t>
  </si>
  <si>
    <t>znj. Llambriola  Misto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</si>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</sst>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Times New Roman"/>
      <family val="1"/>
    </font>
    <font>
      <sz val="9"/>
      <color rgb="FF050505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50505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7"/>
      <color rgb="FF080808"/>
      <name val="Times New Roman"/>
      <family val="1"/>
    </font>
    <font>
      <sz val="7"/>
      <color rgb="FF080808"/>
      <name val="Times New Roman"/>
      <family val="1"/>
    </font>
    <font>
      <b/>
      <sz val="8"/>
      <color rgb="FF080808"/>
      <name val="Times New Roman"/>
      <family val="1"/>
    </font>
    <font>
      <sz val="8"/>
      <color rgb="FF080808"/>
      <name val="Times New Roman"/>
      <family val="1"/>
    </font>
    <font>
      <sz val="9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/>
      <right style="thin">
        <color rgb="FF050505"/>
      </right>
      <top style="thin">
        <color rgb="FF050505"/>
      </top>
      <bottom/>
      <diagonal/>
    </border>
    <border>
      <left/>
      <right style="thin">
        <color rgb="FF050505"/>
      </right>
      <top/>
      <bottom/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0" xfId="0" applyFont="1" applyFill="1" applyAlignment="1" applyProtection="1">
      <alignment wrapText="1"/>
      <protection locked="0"/>
    </xf>
    <xf numFmtId="0" fontId="4" fillId="3" borderId="1" xfId="0" applyFont="1" applyFill="1" applyBorder="1" applyAlignment="1">
      <alignment horizontal="left" vertical="top"/>
    </xf>
    <xf numFmtId="0" fontId="3" fillId="0" borderId="0" xfId="0" applyFont="1"/>
    <xf numFmtId="164" fontId="3" fillId="2" borderId="0" xfId="1" applyNumberFormat="1" applyFont="1" applyFill="1" applyAlignment="1" applyProtection="1">
      <alignment wrapText="1"/>
      <protection locked="0"/>
    </xf>
    <xf numFmtId="0" fontId="6" fillId="6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left" vertical="center"/>
    </xf>
    <xf numFmtId="3" fontId="7" fillId="12" borderId="5" xfId="0" applyNumberFormat="1" applyFont="1" applyFill="1" applyBorder="1" applyAlignment="1">
      <alignment horizontal="right" vertical="center"/>
    </xf>
    <xf numFmtId="3" fontId="7" fillId="13" borderId="6" xfId="0" applyNumberFormat="1" applyFont="1" applyFill="1" applyBorder="1" applyAlignment="1">
      <alignment horizontal="right" vertical="center"/>
    </xf>
    <xf numFmtId="164" fontId="3" fillId="0" borderId="0" xfId="1" applyNumberFormat="1" applyFont="1"/>
    <xf numFmtId="9" fontId="7" fillId="12" borderId="5" xfId="2" applyFont="1" applyFill="1" applyBorder="1" applyAlignment="1">
      <alignment horizontal="right" vertical="center"/>
    </xf>
    <xf numFmtId="9" fontId="7" fillId="13" borderId="6" xfId="2" applyFont="1" applyFill="1" applyBorder="1" applyAlignment="1">
      <alignment horizontal="right" vertical="center"/>
    </xf>
    <xf numFmtId="164" fontId="3" fillId="0" borderId="0" xfId="0" applyNumberFormat="1" applyFont="1"/>
    <xf numFmtId="0" fontId="8" fillId="10" borderId="5" xfId="0" applyFont="1" applyFill="1" applyBorder="1" applyAlignment="1">
      <alignment horizontal="center" vertical="center"/>
    </xf>
    <xf numFmtId="3" fontId="7" fillId="12" borderId="11" xfId="0" applyNumberFormat="1" applyFont="1" applyFill="1" applyBorder="1" applyAlignment="1">
      <alignment horizontal="right" vertical="center"/>
    </xf>
    <xf numFmtId="3" fontId="7" fillId="12" borderId="8" xfId="0" applyNumberFormat="1" applyFont="1" applyFill="1" applyBorder="1" applyAlignment="1">
      <alignment horizontal="right" vertical="center"/>
    </xf>
    <xf numFmtId="3" fontId="7" fillId="12" borderId="9" xfId="0" applyNumberFormat="1" applyFont="1" applyFill="1" applyBorder="1" applyAlignment="1">
      <alignment horizontal="right" vertical="center"/>
    </xf>
    <xf numFmtId="9" fontId="7" fillId="12" borderId="8" xfId="2" applyFont="1" applyFill="1" applyBorder="1" applyAlignment="1">
      <alignment horizontal="right" vertical="center"/>
    </xf>
    <xf numFmtId="9" fontId="7" fillId="12" borderId="9" xfId="2" applyFont="1" applyFill="1" applyBorder="1" applyAlignment="1">
      <alignment horizontal="right" vertical="center"/>
    </xf>
    <xf numFmtId="3" fontId="7" fillId="12" borderId="12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164" fontId="7" fillId="12" borderId="5" xfId="1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 applyProtection="1">
      <alignment wrapText="1"/>
      <protection locked="0"/>
    </xf>
    <xf numFmtId="3" fontId="3" fillId="2" borderId="0" xfId="0" applyNumberFormat="1" applyFont="1" applyFill="1" applyAlignment="1" applyProtection="1">
      <alignment wrapText="1"/>
      <protection locked="0"/>
    </xf>
    <xf numFmtId="3" fontId="7" fillId="0" borderId="5" xfId="0" applyNumberFormat="1" applyFont="1" applyBorder="1" applyAlignment="1">
      <alignment horizontal="right" vertical="center"/>
    </xf>
    <xf numFmtId="3" fontId="7" fillId="0" borderId="9" xfId="0" applyNumberFormat="1" applyFont="1" applyBorder="1" applyAlignment="1">
      <alignment horizontal="right" vertical="center"/>
    </xf>
    <xf numFmtId="9" fontId="7" fillId="0" borderId="5" xfId="2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9" fontId="7" fillId="12" borderId="14" xfId="2" applyFont="1" applyFill="1" applyBorder="1" applyAlignment="1">
      <alignment horizontal="right" vertical="center"/>
    </xf>
    <xf numFmtId="3" fontId="7" fillId="13" borderId="14" xfId="0" applyNumberFormat="1" applyFont="1" applyFill="1" applyBorder="1" applyAlignment="1">
      <alignment horizontal="right" vertical="center"/>
    </xf>
    <xf numFmtId="3" fontId="7" fillId="12" borderId="14" xfId="0" applyNumberFormat="1" applyFont="1" applyFill="1" applyBorder="1" applyAlignment="1">
      <alignment horizontal="right" vertical="center"/>
    </xf>
    <xf numFmtId="9" fontId="7" fillId="13" borderId="14" xfId="2" applyFont="1" applyFill="1" applyBorder="1" applyAlignment="1">
      <alignment horizontal="right" vertical="center"/>
    </xf>
    <xf numFmtId="164" fontId="7" fillId="13" borderId="14" xfId="1" applyNumberFormat="1" applyFont="1" applyFill="1" applyBorder="1" applyAlignment="1">
      <alignment horizontal="right" vertical="center"/>
    </xf>
    <xf numFmtId="3" fontId="7" fillId="13" borderId="13" xfId="0" applyNumberFormat="1" applyFont="1" applyFill="1" applyBorder="1" applyAlignment="1">
      <alignment horizontal="right" vertical="center"/>
    </xf>
    <xf numFmtId="9" fontId="7" fillId="12" borderId="13" xfId="2" applyFont="1" applyFill="1" applyBorder="1" applyAlignment="1">
      <alignment horizontal="right" vertical="center"/>
    </xf>
    <xf numFmtId="3" fontId="7" fillId="12" borderId="13" xfId="0" applyNumberFormat="1" applyFont="1" applyFill="1" applyBorder="1" applyAlignment="1">
      <alignment horizontal="right" vertical="center"/>
    </xf>
    <xf numFmtId="3" fontId="7" fillId="0" borderId="13" xfId="0" applyNumberFormat="1" applyFont="1" applyBorder="1" applyAlignment="1">
      <alignment horizontal="right" vertical="center"/>
    </xf>
    <xf numFmtId="3" fontId="7" fillId="0" borderId="14" xfId="0" applyNumberFormat="1" applyFont="1" applyBorder="1" applyAlignment="1">
      <alignment horizontal="right" vertical="center"/>
    </xf>
    <xf numFmtId="3" fontId="7" fillId="12" borderId="15" xfId="0" applyNumberFormat="1" applyFont="1" applyFill="1" applyBorder="1" applyAlignment="1">
      <alignment horizontal="right" vertical="center"/>
    </xf>
    <xf numFmtId="3" fontId="7" fillId="13" borderId="16" xfId="0" applyNumberFormat="1" applyFont="1" applyFill="1" applyBorder="1" applyAlignment="1">
      <alignment horizontal="right" vertical="center"/>
    </xf>
    <xf numFmtId="0" fontId="7" fillId="10" borderId="15" xfId="0" applyFont="1" applyFill="1" applyBorder="1" applyAlignment="1">
      <alignment horizontal="center" vertical="center"/>
    </xf>
    <xf numFmtId="0" fontId="7" fillId="11" borderId="15" xfId="0" applyFont="1" applyFill="1" applyBorder="1" applyAlignment="1">
      <alignment horizontal="left" vertical="center"/>
    </xf>
    <xf numFmtId="0" fontId="7" fillId="9" borderId="10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 applyProtection="1">
      <alignment wrapText="1"/>
      <protection locked="0"/>
    </xf>
    <xf numFmtId="0" fontId="10" fillId="16" borderId="2" xfId="0" applyFont="1" applyFill="1" applyBorder="1" applyAlignment="1">
      <alignment horizontal="left" vertical="center"/>
    </xf>
    <xf numFmtId="0" fontId="12" fillId="16" borderId="7" xfId="0" applyFont="1" applyFill="1" applyBorder="1" applyAlignment="1">
      <alignment horizontal="left" vertical="center"/>
    </xf>
    <xf numFmtId="3" fontId="13" fillId="13" borderId="14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top"/>
    </xf>
    <xf numFmtId="0" fontId="6" fillId="4" borderId="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top"/>
    </xf>
    <xf numFmtId="0" fontId="4" fillId="3" borderId="17" xfId="0" applyFont="1" applyFill="1" applyBorder="1" applyAlignment="1">
      <alignment horizontal="left" vertical="top"/>
    </xf>
    <xf numFmtId="0" fontId="6" fillId="7" borderId="3" xfId="0" applyFont="1" applyFill="1" applyBorder="1" applyAlignment="1">
      <alignment horizontal="center" vertical="center"/>
    </xf>
    <xf numFmtId="3" fontId="7" fillId="12" borderId="5" xfId="0" applyNumberFormat="1" applyFont="1" applyFill="1" applyBorder="1" applyAlignment="1">
      <alignment horizontal="right" vertical="center"/>
    </xf>
    <xf numFmtId="3" fontId="7" fillId="12" borderId="11" xfId="0" applyNumberFormat="1" applyFont="1" applyFill="1" applyBorder="1" applyAlignment="1">
      <alignment horizontal="right" vertical="center"/>
    </xf>
    <xf numFmtId="3" fontId="7" fillId="12" borderId="9" xfId="0" applyNumberFormat="1" applyFont="1" applyFill="1" applyBorder="1" applyAlignment="1">
      <alignment horizontal="right" vertical="center"/>
    </xf>
    <xf numFmtId="9" fontId="7" fillId="12" borderId="9" xfId="2" applyFont="1" applyFill="1" applyBorder="1" applyAlignment="1">
      <alignment horizontal="right" vertical="center"/>
    </xf>
    <xf numFmtId="0" fontId="7" fillId="14" borderId="2" xfId="0" applyFont="1" applyFill="1" applyBorder="1" applyAlignment="1">
      <alignment horizontal="left" vertical="top"/>
    </xf>
    <xf numFmtId="3" fontId="7" fillId="12" borderId="12" xfId="0" applyNumberFormat="1" applyFont="1" applyFill="1" applyBorder="1" applyAlignment="1">
      <alignment horizontal="right" vertical="center"/>
    </xf>
    <xf numFmtId="3" fontId="7" fillId="12" borderId="15" xfId="0" applyNumberFormat="1" applyFont="1" applyFill="1" applyBorder="1" applyAlignment="1">
      <alignment horizontal="right" vertical="center"/>
    </xf>
    <xf numFmtId="0" fontId="9" fillId="15" borderId="2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left" vertical="center"/>
    </xf>
    <xf numFmtId="0" fontId="10" fillId="16" borderId="23" xfId="0" applyFont="1" applyFill="1" applyBorder="1" applyAlignment="1">
      <alignment horizontal="left" vertical="center"/>
    </xf>
    <xf numFmtId="0" fontId="11" fillId="15" borderId="20" xfId="0" applyFont="1" applyFill="1" applyBorder="1" applyAlignment="1">
      <alignment horizontal="center" vertical="center" wrapText="1"/>
    </xf>
    <xf numFmtId="0" fontId="11" fillId="15" borderId="21" xfId="0" applyFont="1" applyFill="1" applyBorder="1" applyAlignment="1">
      <alignment horizontal="center" vertical="center" wrapText="1"/>
    </xf>
    <xf numFmtId="0" fontId="11" fillId="15" borderId="22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W96"/>
  <sheetViews>
    <sheetView tabSelected="1" topLeftCell="A37" zoomScale="90" zoomScaleNormal="90" workbookViewId="0">
      <selection activeCell="S79" sqref="S79"/>
    </sheetView>
  </sheetViews>
  <sheetFormatPr defaultRowHeight="15" x14ac:dyDescent="0.25"/>
  <cols>
    <col min="1" max="1" width="3.28515625" style="3" customWidth="1"/>
    <col min="2" max="2" width="0.140625" style="3" customWidth="1"/>
    <col min="3" max="3" width="9" style="3" customWidth="1"/>
    <col min="4" max="4" width="9.140625" style="3" customWidth="1"/>
    <col min="5" max="5" width="41.7109375" style="3" customWidth="1"/>
    <col min="6" max="6" width="11.85546875" style="3" customWidth="1"/>
    <col min="7" max="7" width="18.7109375" style="3" customWidth="1"/>
    <col min="8" max="13" width="16.140625" style="3" customWidth="1"/>
    <col min="14" max="14" width="16" style="3" customWidth="1"/>
    <col min="15" max="15" width="0.140625" style="3" customWidth="1"/>
    <col min="16" max="19" width="16.140625" style="3" customWidth="1"/>
    <col min="20" max="20" width="18" style="3" bestFit="1" customWidth="1"/>
    <col min="21" max="21" width="16.85546875" style="3" bestFit="1" customWidth="1"/>
    <col min="22" max="23" width="18" style="3" bestFit="1" customWidth="1"/>
    <col min="24" max="16384" width="9.140625" style="3"/>
  </cols>
  <sheetData>
    <row r="1" spans="1:23" x14ac:dyDescent="0.25">
      <c r="A1" s="1"/>
      <c r="B1" s="1"/>
      <c r="C1" s="2"/>
      <c r="D1" s="1"/>
      <c r="E1" s="1"/>
      <c r="F1" s="1"/>
      <c r="G1" s="1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3" x14ac:dyDescent="0.25">
      <c r="A2" s="1"/>
      <c r="B2" s="1"/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3" x14ac:dyDescent="0.25">
      <c r="A3" s="1"/>
      <c r="B3" s="1"/>
      <c r="C3" s="53" t="s">
        <v>1</v>
      </c>
      <c r="D3" s="53"/>
      <c r="E3" s="53"/>
      <c r="F3" s="53"/>
      <c r="G3" s="53"/>
      <c r="H3" s="53"/>
      <c r="I3" s="53"/>
      <c r="J3" s="54"/>
      <c r="K3" s="53"/>
      <c r="L3" s="53"/>
      <c r="M3" s="53"/>
      <c r="N3" s="53"/>
      <c r="O3" s="53"/>
      <c r="P3" s="53"/>
      <c r="Q3" s="53"/>
      <c r="R3" s="53"/>
      <c r="S3" s="53"/>
    </row>
    <row r="4" spans="1:23" ht="33" customHeight="1" x14ac:dyDescent="0.25">
      <c r="A4" s="55"/>
      <c r="B4" s="56"/>
      <c r="C4" s="47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  <c r="I4" s="6" t="s">
        <v>8</v>
      </c>
      <c r="J4" s="6" t="s">
        <v>54</v>
      </c>
      <c r="K4" s="6" t="s">
        <v>9</v>
      </c>
      <c r="L4" s="6" t="s">
        <v>10</v>
      </c>
      <c r="M4" s="6" t="s">
        <v>11</v>
      </c>
      <c r="N4" s="57" t="s">
        <v>12</v>
      </c>
      <c r="O4" s="57"/>
      <c r="P4" s="6" t="s">
        <v>13</v>
      </c>
      <c r="Q4" s="6" t="s">
        <v>14</v>
      </c>
      <c r="R4" s="6" t="s">
        <v>15</v>
      </c>
      <c r="S4" s="7" t="s">
        <v>16</v>
      </c>
    </row>
    <row r="5" spans="1:23" x14ac:dyDescent="0.25">
      <c r="A5" s="1"/>
      <c r="B5" s="48"/>
      <c r="C5" s="45" t="s">
        <v>17</v>
      </c>
      <c r="D5" s="8" t="s">
        <v>18</v>
      </c>
      <c r="E5" s="8" t="s">
        <v>19</v>
      </c>
      <c r="F5" s="8">
        <v>2025</v>
      </c>
      <c r="G5" s="9" t="s">
        <v>20</v>
      </c>
      <c r="H5" s="10">
        <v>0</v>
      </c>
      <c r="I5" s="10">
        <v>80000000</v>
      </c>
      <c r="J5" s="10"/>
      <c r="K5" s="10">
        <v>253687000</v>
      </c>
      <c r="L5" s="10">
        <v>42400000</v>
      </c>
      <c r="M5" s="10">
        <v>147844000</v>
      </c>
      <c r="N5" s="58">
        <v>0</v>
      </c>
      <c r="O5" s="58"/>
      <c r="P5" s="10">
        <v>0</v>
      </c>
      <c r="Q5" s="10">
        <v>0</v>
      </c>
      <c r="R5" s="10">
        <v>3048000</v>
      </c>
      <c r="S5" s="11">
        <f>H5+I5+K5+L5+M5+N5+P5+Q5+R5</f>
        <v>526979000</v>
      </c>
    </row>
    <row r="6" spans="1:23" x14ac:dyDescent="0.25">
      <c r="A6" s="1"/>
      <c r="B6" s="48"/>
      <c r="C6" s="45" t="s">
        <v>17</v>
      </c>
      <c r="D6" s="8" t="s">
        <v>18</v>
      </c>
      <c r="E6" s="8" t="s">
        <v>19</v>
      </c>
      <c r="F6" s="8">
        <v>2025</v>
      </c>
      <c r="G6" s="9" t="s">
        <v>21</v>
      </c>
      <c r="H6" s="10">
        <v>0</v>
      </c>
      <c r="I6" s="10">
        <v>80000000</v>
      </c>
      <c r="J6" s="10"/>
      <c r="K6" s="10">
        <v>238687000</v>
      </c>
      <c r="L6" s="10">
        <v>39400000</v>
      </c>
      <c r="M6" s="10">
        <v>135844000</v>
      </c>
      <c r="N6" s="58">
        <v>0</v>
      </c>
      <c r="O6" s="58"/>
      <c r="P6" s="10">
        <v>0</v>
      </c>
      <c r="Q6" s="10">
        <v>30000000</v>
      </c>
      <c r="R6" s="10">
        <v>4456872</v>
      </c>
      <c r="S6" s="11">
        <f t="shared" ref="S6:S9" si="0">H6+I6+K6+L6+M6+N6+P6+Q6+R6</f>
        <v>528387872</v>
      </c>
      <c r="T6" s="12"/>
      <c r="U6" s="12"/>
      <c r="V6" s="12"/>
      <c r="W6" s="12"/>
    </row>
    <row r="7" spans="1:23" x14ac:dyDescent="0.25">
      <c r="A7" s="1"/>
      <c r="B7" s="48"/>
      <c r="C7" s="45" t="s">
        <v>17</v>
      </c>
      <c r="D7" s="8" t="s">
        <v>18</v>
      </c>
      <c r="E7" s="8" t="s">
        <v>19</v>
      </c>
      <c r="F7" s="8">
        <v>2025</v>
      </c>
      <c r="G7" s="9" t="s">
        <v>22</v>
      </c>
      <c r="H7" s="10">
        <v>0</v>
      </c>
      <c r="I7" s="10">
        <v>21762432</v>
      </c>
      <c r="J7" s="10"/>
      <c r="K7" s="10">
        <v>175023124</v>
      </c>
      <c r="L7" s="10">
        <v>38030435</v>
      </c>
      <c r="M7" s="10">
        <v>99933459</v>
      </c>
      <c r="N7" s="58">
        <v>0</v>
      </c>
      <c r="O7" s="58"/>
      <c r="P7" s="10">
        <v>0</v>
      </c>
      <c r="Q7" s="10">
        <v>21500503</v>
      </c>
      <c r="R7" s="10">
        <v>1721851</v>
      </c>
      <c r="S7" s="11">
        <f t="shared" si="0"/>
        <v>357971804</v>
      </c>
    </row>
    <row r="8" spans="1:23" x14ac:dyDescent="0.25">
      <c r="A8" s="1"/>
      <c r="B8" s="48"/>
      <c r="C8" s="45" t="s">
        <v>17</v>
      </c>
      <c r="D8" s="8" t="s">
        <v>18</v>
      </c>
      <c r="E8" s="8" t="s">
        <v>19</v>
      </c>
      <c r="F8" s="8">
        <v>2025</v>
      </c>
      <c r="G8" s="9" t="s">
        <v>23</v>
      </c>
      <c r="H8" s="10">
        <v>0</v>
      </c>
      <c r="I8" s="10">
        <v>47900000</v>
      </c>
      <c r="J8" s="10"/>
      <c r="K8" s="10"/>
      <c r="L8" s="10">
        <v>0</v>
      </c>
      <c r="M8" s="10">
        <v>13673488</v>
      </c>
      <c r="N8" s="58">
        <v>0</v>
      </c>
      <c r="O8" s="58"/>
      <c r="P8" s="10">
        <v>0</v>
      </c>
      <c r="Q8" s="10">
        <v>0</v>
      </c>
      <c r="R8" s="10">
        <v>1599</v>
      </c>
      <c r="S8" s="11">
        <f t="shared" si="0"/>
        <v>61575087</v>
      </c>
    </row>
    <row r="9" spans="1:23" x14ac:dyDescent="0.25">
      <c r="A9" s="1"/>
      <c r="B9" s="48"/>
      <c r="C9" s="45" t="s">
        <v>17</v>
      </c>
      <c r="D9" s="8"/>
      <c r="E9" s="8" t="s">
        <v>24</v>
      </c>
      <c r="F9" s="8">
        <v>2025</v>
      </c>
      <c r="G9" s="9"/>
      <c r="H9" s="10">
        <v>0</v>
      </c>
      <c r="I9" s="10">
        <f>I6-I7-I8</f>
        <v>10337568</v>
      </c>
      <c r="J9" s="10"/>
      <c r="K9" s="10">
        <f>K6-K7-K8</f>
        <v>63663876</v>
      </c>
      <c r="L9" s="10">
        <f>L6-L7-L8</f>
        <v>1369565</v>
      </c>
      <c r="M9" s="10">
        <f>M6-M7-M8</f>
        <v>22237053</v>
      </c>
      <c r="N9" s="58">
        <f t="shared" ref="N9:O9" si="1">N6-N7-N8</f>
        <v>0</v>
      </c>
      <c r="O9" s="58">
        <f t="shared" si="1"/>
        <v>0</v>
      </c>
      <c r="P9" s="10">
        <f>P6-P7-P8</f>
        <v>0</v>
      </c>
      <c r="Q9" s="10">
        <f>Q6-Q7-Q8</f>
        <v>8499497</v>
      </c>
      <c r="R9" s="10">
        <f>R6-R7-R8</f>
        <v>2733422</v>
      </c>
      <c r="S9" s="11">
        <f t="shared" si="0"/>
        <v>108840981</v>
      </c>
    </row>
    <row r="10" spans="1:23" x14ac:dyDescent="0.25">
      <c r="A10" s="1"/>
      <c r="B10" s="48"/>
      <c r="C10" s="45" t="s">
        <v>17</v>
      </c>
      <c r="D10" s="8"/>
      <c r="E10" s="8" t="s">
        <v>25</v>
      </c>
      <c r="F10" s="8">
        <v>2025</v>
      </c>
      <c r="G10" s="9"/>
      <c r="H10" s="10">
        <v>0</v>
      </c>
      <c r="I10" s="13">
        <f>I7/I6</f>
        <v>0.27203040000000001</v>
      </c>
      <c r="J10" s="13"/>
      <c r="K10" s="13">
        <f>K7/K6</f>
        <v>0.73327464000971987</v>
      </c>
      <c r="L10" s="13">
        <f>L7/L6</f>
        <v>0.96523946700507612</v>
      </c>
      <c r="M10" s="13">
        <f>M7/M6</f>
        <v>0.73564867789523281</v>
      </c>
      <c r="N10" s="58" t="e">
        <f t="shared" ref="N10:O10" si="2">N7/N6</f>
        <v>#DIV/0!</v>
      </c>
      <c r="O10" s="58" t="e">
        <f t="shared" si="2"/>
        <v>#DIV/0!</v>
      </c>
      <c r="P10" s="10" t="e">
        <f>P7/P6</f>
        <v>#DIV/0!</v>
      </c>
      <c r="Q10" s="13">
        <f>Q7/Q6</f>
        <v>0.71668343333333329</v>
      </c>
      <c r="R10" s="13">
        <f>R7/R6</f>
        <v>0.38633620171277078</v>
      </c>
      <c r="S10" s="14">
        <f>S7/S6</f>
        <v>0.67747922117334292</v>
      </c>
    </row>
    <row r="11" spans="1:23" x14ac:dyDescent="0.25">
      <c r="A11" s="1"/>
      <c r="B11" s="48"/>
      <c r="C11" s="45" t="s">
        <v>17</v>
      </c>
      <c r="D11" s="8"/>
      <c r="E11" s="8" t="s">
        <v>26</v>
      </c>
      <c r="F11" s="8">
        <v>2025</v>
      </c>
      <c r="G11" s="9" t="s">
        <v>22</v>
      </c>
      <c r="H11" s="10">
        <v>0</v>
      </c>
      <c r="I11" s="10">
        <v>0</v>
      </c>
      <c r="J11" s="10"/>
      <c r="K11" s="10">
        <v>0</v>
      </c>
      <c r="L11" s="10">
        <v>0</v>
      </c>
      <c r="M11" s="10">
        <v>0</v>
      </c>
      <c r="N11" s="58">
        <v>0</v>
      </c>
      <c r="O11" s="58"/>
      <c r="P11" s="10">
        <v>0</v>
      </c>
      <c r="Q11" s="10">
        <v>0</v>
      </c>
      <c r="R11" s="10">
        <v>83831</v>
      </c>
      <c r="S11" s="11">
        <v>83831</v>
      </c>
    </row>
    <row r="12" spans="1:23" x14ac:dyDescent="0.25">
      <c r="A12" s="1"/>
      <c r="B12" s="48"/>
      <c r="C12" s="45" t="s">
        <v>17</v>
      </c>
      <c r="D12" s="8" t="s">
        <v>27</v>
      </c>
      <c r="E12" s="8" t="s">
        <v>28</v>
      </c>
      <c r="F12" s="8">
        <v>2025</v>
      </c>
      <c r="G12" s="9" t="s">
        <v>20</v>
      </c>
      <c r="H12" s="10">
        <v>0</v>
      </c>
      <c r="I12" s="10">
        <v>50000000</v>
      </c>
      <c r="J12" s="10"/>
      <c r="K12" s="10">
        <v>246138000</v>
      </c>
      <c r="L12" s="10">
        <v>30000000</v>
      </c>
      <c r="M12" s="10">
        <v>23250000</v>
      </c>
      <c r="N12" s="58">
        <v>0</v>
      </c>
      <c r="O12" s="58"/>
      <c r="P12" s="10">
        <v>0</v>
      </c>
      <c r="Q12" s="10">
        <v>0</v>
      </c>
      <c r="R12" s="10">
        <v>0</v>
      </c>
      <c r="S12" s="11">
        <f>H12+I12+K12+L12+M12+N12+P12+Q12+R12+J12</f>
        <v>349388000</v>
      </c>
    </row>
    <row r="13" spans="1:23" x14ac:dyDescent="0.25">
      <c r="A13" s="1"/>
      <c r="B13" s="48"/>
      <c r="C13" s="45" t="s">
        <v>17</v>
      </c>
      <c r="D13" s="8" t="s">
        <v>27</v>
      </c>
      <c r="E13" s="8" t="s">
        <v>28</v>
      </c>
      <c r="F13" s="8">
        <v>2025</v>
      </c>
      <c r="G13" s="9" t="s">
        <v>21</v>
      </c>
      <c r="H13" s="10">
        <v>0</v>
      </c>
      <c r="I13" s="10"/>
      <c r="J13" s="10">
        <v>867200000</v>
      </c>
      <c r="K13" s="10">
        <v>243138000</v>
      </c>
      <c r="L13" s="10">
        <v>30000000</v>
      </c>
      <c r="M13" s="10">
        <v>23200000</v>
      </c>
      <c r="N13" s="58">
        <v>0</v>
      </c>
      <c r="O13" s="58"/>
      <c r="P13" s="10">
        <v>0</v>
      </c>
      <c r="Q13" s="10">
        <v>0</v>
      </c>
      <c r="R13" s="10">
        <v>150000</v>
      </c>
      <c r="S13" s="11">
        <f>H13+I13+K13+L13+M13+N13+P13+Q13+R13+J13</f>
        <v>1163688000</v>
      </c>
      <c r="T13" s="12"/>
      <c r="U13" s="12"/>
      <c r="V13" s="12"/>
      <c r="W13" s="12"/>
    </row>
    <row r="14" spans="1:23" x14ac:dyDescent="0.25">
      <c r="A14" s="1"/>
      <c r="B14" s="48"/>
      <c r="C14" s="45" t="s">
        <v>17</v>
      </c>
      <c r="D14" s="8" t="s">
        <v>27</v>
      </c>
      <c r="E14" s="8" t="s">
        <v>28</v>
      </c>
      <c r="F14" s="8">
        <v>2025</v>
      </c>
      <c r="G14" s="9" t="s">
        <v>22</v>
      </c>
      <c r="H14" s="10">
        <v>0</v>
      </c>
      <c r="I14" s="10">
        <v>0</v>
      </c>
      <c r="J14" s="10">
        <v>867200000</v>
      </c>
      <c r="K14" s="10">
        <v>157367141</v>
      </c>
      <c r="L14" s="10">
        <v>14120703</v>
      </c>
      <c r="M14" s="10">
        <v>7642614</v>
      </c>
      <c r="N14" s="58">
        <v>0</v>
      </c>
      <c r="O14" s="58"/>
      <c r="P14" s="10">
        <v>0</v>
      </c>
      <c r="Q14" s="10">
        <v>0</v>
      </c>
      <c r="R14" s="10">
        <v>7746</v>
      </c>
      <c r="S14" s="11">
        <f t="shared" ref="S14:S15" si="3">H14+I14+K14+L14+M14+N14+P14+Q14+R14+J14</f>
        <v>1046338204</v>
      </c>
      <c r="T14" s="15"/>
    </row>
    <row r="15" spans="1:23" x14ac:dyDescent="0.25">
      <c r="A15" s="1"/>
      <c r="B15" s="48"/>
      <c r="C15" s="45" t="s">
        <v>17</v>
      </c>
      <c r="D15" s="8" t="s">
        <v>27</v>
      </c>
      <c r="E15" s="8" t="s">
        <v>28</v>
      </c>
      <c r="F15" s="8">
        <v>2025</v>
      </c>
      <c r="G15" s="9" t="s">
        <v>23</v>
      </c>
      <c r="H15" s="10">
        <v>0</v>
      </c>
      <c r="I15" s="10">
        <v>0</v>
      </c>
      <c r="J15" s="10"/>
      <c r="K15" s="10">
        <v>0</v>
      </c>
      <c r="L15" s="10">
        <v>0</v>
      </c>
      <c r="M15" s="10">
        <v>0</v>
      </c>
      <c r="N15" s="58">
        <v>0</v>
      </c>
      <c r="O15" s="58"/>
      <c r="P15" s="10">
        <v>0</v>
      </c>
      <c r="Q15" s="10">
        <v>0</v>
      </c>
      <c r="R15" s="10">
        <v>0</v>
      </c>
      <c r="S15" s="11">
        <f t="shared" si="3"/>
        <v>0</v>
      </c>
    </row>
    <row r="16" spans="1:23" x14ac:dyDescent="0.25">
      <c r="A16" s="1"/>
      <c r="B16" s="48"/>
      <c r="C16" s="45" t="s">
        <v>17</v>
      </c>
      <c r="D16" s="8"/>
      <c r="E16" s="8" t="s">
        <v>24</v>
      </c>
      <c r="F16" s="8">
        <v>2025</v>
      </c>
      <c r="G16" s="9"/>
      <c r="H16" s="10">
        <v>0</v>
      </c>
      <c r="I16" s="10">
        <f>I13-I14-I15</f>
        <v>0</v>
      </c>
      <c r="J16" s="10">
        <f>J13-J14-J15</f>
        <v>0</v>
      </c>
      <c r="K16" s="10">
        <f>K13-K14-K15</f>
        <v>85770859</v>
      </c>
      <c r="L16" s="10">
        <f>L13-L14-L15</f>
        <v>15879297</v>
      </c>
      <c r="M16" s="10">
        <f>M13-M14-M15</f>
        <v>15557386</v>
      </c>
      <c r="N16" s="58">
        <v>0</v>
      </c>
      <c r="O16" s="58"/>
      <c r="P16" s="10">
        <v>0</v>
      </c>
      <c r="Q16" s="10">
        <v>0</v>
      </c>
      <c r="R16" s="10">
        <f>R13-R14-R15</f>
        <v>142254</v>
      </c>
      <c r="S16" s="11">
        <f t="shared" ref="S16" si="4">H16+I16+K16+L16+M16+N16+P16+Q16+R16+J16</f>
        <v>117349796</v>
      </c>
    </row>
    <row r="17" spans="1:23" x14ac:dyDescent="0.25">
      <c r="A17" s="1"/>
      <c r="B17" s="48"/>
      <c r="C17" s="45" t="s">
        <v>17</v>
      </c>
      <c r="D17" s="8"/>
      <c r="E17" s="8" t="s">
        <v>25</v>
      </c>
      <c r="F17" s="8">
        <v>2025</v>
      </c>
      <c r="G17" s="9"/>
      <c r="H17" s="10">
        <v>0</v>
      </c>
      <c r="I17" s="13" t="e">
        <f>I14/I13</f>
        <v>#DIV/0!</v>
      </c>
      <c r="J17" s="13">
        <f>J14/J13</f>
        <v>1</v>
      </c>
      <c r="K17" s="13">
        <f>K14/K13</f>
        <v>0.64723383839630166</v>
      </c>
      <c r="L17" s="13">
        <f>L14/L13</f>
        <v>0.4706901</v>
      </c>
      <c r="M17" s="13">
        <f>M14/M13</f>
        <v>0.32942301724137929</v>
      </c>
      <c r="N17" s="58">
        <v>0</v>
      </c>
      <c r="O17" s="58"/>
      <c r="P17" s="10">
        <v>0</v>
      </c>
      <c r="Q17" s="10">
        <v>0</v>
      </c>
      <c r="R17" s="13">
        <f>R14/R13</f>
        <v>5.1639999999999998E-2</v>
      </c>
      <c r="S17" s="31">
        <f>S14/S13</f>
        <v>0.89915699397089255</v>
      </c>
    </row>
    <row r="18" spans="1:23" x14ac:dyDescent="0.25">
      <c r="A18" s="1"/>
      <c r="B18" s="48"/>
      <c r="C18" s="45" t="s">
        <v>17</v>
      </c>
      <c r="D18" s="8" t="s">
        <v>29</v>
      </c>
      <c r="E18" s="8" t="s">
        <v>30</v>
      </c>
      <c r="F18" s="8">
        <v>2025</v>
      </c>
      <c r="G18" s="9" t="s">
        <v>20</v>
      </c>
      <c r="H18" s="10">
        <v>120000</v>
      </c>
      <c r="I18" s="10">
        <v>61880000</v>
      </c>
      <c r="J18" s="10"/>
      <c r="K18" s="10">
        <v>197579000</v>
      </c>
      <c r="L18" s="10">
        <v>30315000</v>
      </c>
      <c r="M18" s="10">
        <v>120706000</v>
      </c>
      <c r="N18" s="58">
        <v>0</v>
      </c>
      <c r="O18" s="58"/>
      <c r="P18" s="10">
        <v>100000000</v>
      </c>
      <c r="Q18" s="10">
        <v>375000</v>
      </c>
      <c r="R18" s="10">
        <v>644000</v>
      </c>
      <c r="S18" s="32">
        <f>H18+I18+K18+L18+M18+N18+P18+Q18+R18</f>
        <v>511619000</v>
      </c>
      <c r="T18" s="12"/>
      <c r="U18" s="12"/>
      <c r="V18" s="12"/>
      <c r="W18" s="12"/>
    </row>
    <row r="19" spans="1:23" x14ac:dyDescent="0.25">
      <c r="A19" s="1"/>
      <c r="B19" s="48"/>
      <c r="C19" s="45" t="s">
        <v>17</v>
      </c>
      <c r="D19" s="8" t="s">
        <v>29</v>
      </c>
      <c r="E19" s="8" t="s">
        <v>30</v>
      </c>
      <c r="F19" s="8">
        <v>2025</v>
      </c>
      <c r="G19" s="9" t="s">
        <v>21</v>
      </c>
      <c r="H19" s="10">
        <v>120000</v>
      </c>
      <c r="I19" s="10">
        <f>61880000+164690000</f>
        <v>226570000</v>
      </c>
      <c r="J19" s="10"/>
      <c r="K19" s="10">
        <v>197579000</v>
      </c>
      <c r="L19" s="10">
        <v>30315000</v>
      </c>
      <c r="M19" s="10">
        <v>118706000</v>
      </c>
      <c r="N19" s="58">
        <v>0</v>
      </c>
      <c r="O19" s="58"/>
      <c r="P19" s="10">
        <v>100000000</v>
      </c>
      <c r="Q19" s="10">
        <v>375000</v>
      </c>
      <c r="R19" s="10">
        <v>1017000</v>
      </c>
      <c r="S19" s="32">
        <f t="shared" ref="S19:S21" si="5">H19+I19+K19+L19+M19+N19+P19+Q19+R19</f>
        <v>674682000</v>
      </c>
      <c r="T19" s="12"/>
      <c r="U19" s="12"/>
      <c r="V19" s="12"/>
      <c r="W19" s="12"/>
    </row>
    <row r="20" spans="1:23" x14ac:dyDescent="0.25">
      <c r="A20" s="1"/>
      <c r="B20" s="48"/>
      <c r="C20" s="45" t="s">
        <v>17</v>
      </c>
      <c r="D20" s="8" t="s">
        <v>29</v>
      </c>
      <c r="E20" s="8" t="s">
        <v>30</v>
      </c>
      <c r="F20" s="8">
        <v>2025</v>
      </c>
      <c r="G20" s="9" t="s">
        <v>22</v>
      </c>
      <c r="H20" s="10">
        <v>99000</v>
      </c>
      <c r="I20" s="10">
        <f>33544950+17204364</f>
        <v>50749314</v>
      </c>
      <c r="J20" s="10"/>
      <c r="K20" s="10">
        <v>109718198</v>
      </c>
      <c r="L20" s="10">
        <v>18064245</v>
      </c>
      <c r="M20" s="10">
        <v>64596840</v>
      </c>
      <c r="N20" s="58">
        <v>0</v>
      </c>
      <c r="O20" s="58"/>
      <c r="P20" s="10">
        <v>50000000</v>
      </c>
      <c r="Q20" s="10">
        <v>303000</v>
      </c>
      <c r="R20" s="10">
        <v>158572</v>
      </c>
      <c r="S20" s="32">
        <f t="shared" si="5"/>
        <v>293689169</v>
      </c>
      <c r="V20" s="15"/>
    </row>
    <row r="21" spans="1:23" x14ac:dyDescent="0.25">
      <c r="A21" s="1"/>
      <c r="B21" s="48"/>
      <c r="C21" s="45" t="s">
        <v>17</v>
      </c>
      <c r="D21" s="8" t="s">
        <v>29</v>
      </c>
      <c r="E21" s="8" t="s">
        <v>30</v>
      </c>
      <c r="F21" s="8">
        <v>2025</v>
      </c>
      <c r="G21" s="9" t="s">
        <v>23</v>
      </c>
      <c r="H21" s="10">
        <v>0</v>
      </c>
      <c r="I21" s="10">
        <v>0</v>
      </c>
      <c r="J21" s="10"/>
      <c r="K21" s="10">
        <v>0</v>
      </c>
      <c r="L21" s="10">
        <v>0</v>
      </c>
      <c r="M21" s="10">
        <v>8443750</v>
      </c>
      <c r="N21" s="58">
        <v>0</v>
      </c>
      <c r="O21" s="58"/>
      <c r="P21" s="10">
        <v>0</v>
      </c>
      <c r="Q21" s="10">
        <v>0</v>
      </c>
      <c r="R21" s="10">
        <v>0</v>
      </c>
      <c r="S21" s="32">
        <f t="shared" si="5"/>
        <v>8443750</v>
      </c>
    </row>
    <row r="22" spans="1:23" x14ac:dyDescent="0.25">
      <c r="A22" s="1"/>
      <c r="B22" s="48"/>
      <c r="C22" s="45" t="s">
        <v>17</v>
      </c>
      <c r="D22" s="8"/>
      <c r="E22" s="8" t="s">
        <v>24</v>
      </c>
      <c r="F22" s="8">
        <v>2025</v>
      </c>
      <c r="G22" s="9"/>
      <c r="H22" s="10">
        <f>H19-H20-H21</f>
        <v>21000</v>
      </c>
      <c r="I22" s="10">
        <f t="shared" ref="I22:M22" si="6">I19-I20-I21</f>
        <v>175820686</v>
      </c>
      <c r="J22" s="10">
        <f t="shared" si="6"/>
        <v>0</v>
      </c>
      <c r="K22" s="10">
        <f t="shared" si="6"/>
        <v>87860802</v>
      </c>
      <c r="L22" s="10">
        <f t="shared" si="6"/>
        <v>12250755</v>
      </c>
      <c r="M22" s="10">
        <f t="shared" si="6"/>
        <v>45665410</v>
      </c>
      <c r="N22" s="58">
        <f t="shared" ref="N22:O22" si="7">N19-N20-N21</f>
        <v>0</v>
      </c>
      <c r="O22" s="58">
        <f t="shared" si="7"/>
        <v>0</v>
      </c>
      <c r="P22" s="10">
        <f>P19-P20-P21</f>
        <v>50000000</v>
      </c>
      <c r="Q22" s="10">
        <f>Q19-Q20-Q21</f>
        <v>72000</v>
      </c>
      <c r="R22" s="10">
        <f>R19-R20-R21</f>
        <v>858428</v>
      </c>
      <c r="S22" s="33">
        <f>S19-S20-S21</f>
        <v>372549081</v>
      </c>
    </row>
    <row r="23" spans="1:23" x14ac:dyDescent="0.25">
      <c r="A23" s="1"/>
      <c r="B23" s="48"/>
      <c r="C23" s="45" t="s">
        <v>17</v>
      </c>
      <c r="D23" s="8"/>
      <c r="E23" s="8" t="s">
        <v>25</v>
      </c>
      <c r="F23" s="8">
        <v>2025</v>
      </c>
      <c r="G23" s="9"/>
      <c r="H23" s="10">
        <v>0</v>
      </c>
      <c r="I23" s="13">
        <f>I20/I19</f>
        <v>0.22398955731120626</v>
      </c>
      <c r="J23" s="13" t="e">
        <f>J20/J19</f>
        <v>#DIV/0!</v>
      </c>
      <c r="K23" s="13">
        <f>K20/K19</f>
        <v>0.55531305452502544</v>
      </c>
      <c r="L23" s="13">
        <f>L20/L19</f>
        <v>0.595884710539337</v>
      </c>
      <c r="M23" s="13">
        <f>M20/M19</f>
        <v>0.54417502063922629</v>
      </c>
      <c r="N23" s="58" t="e">
        <f t="shared" ref="N23:O23" si="8">N20/N19</f>
        <v>#DIV/0!</v>
      </c>
      <c r="O23" s="58" t="e">
        <f t="shared" si="8"/>
        <v>#DIV/0!</v>
      </c>
      <c r="P23" s="13">
        <f>P20/P19</f>
        <v>0.5</v>
      </c>
      <c r="Q23" s="13">
        <f>Q20/Q19</f>
        <v>0.80800000000000005</v>
      </c>
      <c r="R23" s="13">
        <f>R20/R19</f>
        <v>0.15592133726647001</v>
      </c>
      <c r="S23" s="31">
        <f>S20/S19</f>
        <v>0.43530013991776867</v>
      </c>
    </row>
    <row r="24" spans="1:23" x14ac:dyDescent="0.25">
      <c r="A24" s="1"/>
      <c r="B24" s="48"/>
      <c r="C24" s="45" t="s">
        <v>17</v>
      </c>
      <c r="D24" s="16" t="s">
        <v>31</v>
      </c>
      <c r="E24" s="8" t="s">
        <v>32</v>
      </c>
      <c r="F24" s="8">
        <v>2025</v>
      </c>
      <c r="G24" s="9" t="s">
        <v>20</v>
      </c>
      <c r="H24" s="10">
        <v>0</v>
      </c>
      <c r="I24" s="10">
        <v>12000000</v>
      </c>
      <c r="J24" s="10"/>
      <c r="K24" s="10">
        <v>253000000</v>
      </c>
      <c r="L24" s="10">
        <v>42222000</v>
      </c>
      <c r="M24" s="10">
        <v>61508000</v>
      </c>
      <c r="N24" s="58">
        <v>0</v>
      </c>
      <c r="O24" s="58"/>
      <c r="P24" s="10">
        <v>0</v>
      </c>
      <c r="Q24" s="10">
        <v>21000000</v>
      </c>
      <c r="R24" s="10">
        <v>192000</v>
      </c>
      <c r="S24" s="32">
        <f>H24+I24+K24+L24+M24+N24+P24+Q24+R24</f>
        <v>389922000</v>
      </c>
    </row>
    <row r="25" spans="1:23" x14ac:dyDescent="0.25">
      <c r="A25" s="1"/>
      <c r="B25" s="48"/>
      <c r="C25" s="45" t="s">
        <v>17</v>
      </c>
      <c r="D25" s="8" t="s">
        <v>31</v>
      </c>
      <c r="E25" s="8" t="s">
        <v>32</v>
      </c>
      <c r="F25" s="8">
        <v>2025</v>
      </c>
      <c r="G25" s="9" t="s">
        <v>21</v>
      </c>
      <c r="H25" s="10">
        <v>0</v>
      </c>
      <c r="I25" s="10">
        <v>12000000</v>
      </c>
      <c r="J25" s="10"/>
      <c r="K25" s="10">
        <v>253000000</v>
      </c>
      <c r="L25" s="10">
        <v>42222000</v>
      </c>
      <c r="M25" s="10">
        <v>63508000</v>
      </c>
      <c r="N25" s="58">
        <v>0</v>
      </c>
      <c r="O25" s="58"/>
      <c r="P25" s="10">
        <v>0</v>
      </c>
      <c r="Q25" s="10">
        <v>21000000</v>
      </c>
      <c r="R25" s="10">
        <v>1092000</v>
      </c>
      <c r="S25" s="32">
        <f t="shared" ref="S25:S30" si="9">H25+I25+K25+L25+M25+N25+P25+Q25+R25</f>
        <v>392822000</v>
      </c>
      <c r="T25" s="12"/>
      <c r="U25" s="12"/>
      <c r="V25" s="12"/>
      <c r="W25" s="12"/>
    </row>
    <row r="26" spans="1:23" x14ac:dyDescent="0.25">
      <c r="A26" s="1"/>
      <c r="B26" s="48"/>
      <c r="C26" s="45" t="s">
        <v>17</v>
      </c>
      <c r="D26" s="8" t="s">
        <v>31</v>
      </c>
      <c r="E26" s="8" t="s">
        <v>32</v>
      </c>
      <c r="F26" s="8">
        <v>2025</v>
      </c>
      <c r="G26" s="9" t="s">
        <v>22</v>
      </c>
      <c r="H26" s="10">
        <v>0</v>
      </c>
      <c r="I26" s="10">
        <v>0</v>
      </c>
      <c r="J26" s="10"/>
      <c r="K26" s="10">
        <v>184430485</v>
      </c>
      <c r="L26" s="10">
        <v>30455197</v>
      </c>
      <c r="M26" s="10">
        <v>29256318</v>
      </c>
      <c r="N26" s="58">
        <v>0</v>
      </c>
      <c r="O26" s="58"/>
      <c r="P26" s="10">
        <v>0</v>
      </c>
      <c r="Q26" s="10">
        <v>12360969</v>
      </c>
      <c r="R26" s="10">
        <v>300590</v>
      </c>
      <c r="S26" s="32">
        <f t="shared" si="9"/>
        <v>256803559</v>
      </c>
      <c r="T26" s="12"/>
      <c r="U26" s="12"/>
      <c r="V26" s="12"/>
      <c r="W26" s="12"/>
    </row>
    <row r="27" spans="1:23" x14ac:dyDescent="0.25">
      <c r="A27" s="1"/>
      <c r="B27" s="48"/>
      <c r="C27" s="45" t="s">
        <v>17</v>
      </c>
      <c r="D27" s="8" t="s">
        <v>31</v>
      </c>
      <c r="E27" s="8" t="s">
        <v>32</v>
      </c>
      <c r="F27" s="8">
        <v>2025</v>
      </c>
      <c r="G27" s="9" t="s">
        <v>23</v>
      </c>
      <c r="H27" s="10">
        <v>0</v>
      </c>
      <c r="I27" s="10">
        <v>0</v>
      </c>
      <c r="J27" s="10"/>
      <c r="K27" s="10">
        <v>0</v>
      </c>
      <c r="L27" s="10">
        <v>0</v>
      </c>
      <c r="M27" s="10">
        <v>2835133</v>
      </c>
      <c r="N27" s="58">
        <v>0</v>
      </c>
      <c r="O27" s="58"/>
      <c r="P27" s="10">
        <v>0</v>
      </c>
      <c r="Q27" s="10">
        <v>0</v>
      </c>
      <c r="R27" s="10">
        <v>0</v>
      </c>
      <c r="S27" s="32">
        <f t="shared" si="9"/>
        <v>2835133</v>
      </c>
      <c r="T27" s="12"/>
      <c r="U27" s="12"/>
      <c r="V27" s="12"/>
      <c r="W27" s="12"/>
    </row>
    <row r="28" spans="1:23" x14ac:dyDescent="0.25">
      <c r="A28" s="1"/>
      <c r="B28" s="48"/>
      <c r="C28" s="45" t="s">
        <v>17</v>
      </c>
      <c r="D28" s="8"/>
      <c r="E28" s="8" t="s">
        <v>24</v>
      </c>
      <c r="F28" s="8">
        <v>2025</v>
      </c>
      <c r="G28" s="9"/>
      <c r="H28" s="10">
        <v>0</v>
      </c>
      <c r="I28" s="10">
        <f>I25-I26-I27</f>
        <v>12000000</v>
      </c>
      <c r="J28" s="10"/>
      <c r="K28" s="10">
        <f>K25-K26-K27</f>
        <v>68569515</v>
      </c>
      <c r="L28" s="10">
        <f>L25-L26-L27</f>
        <v>11766803</v>
      </c>
      <c r="M28" s="10">
        <f>M25-M26-M27</f>
        <v>31416549</v>
      </c>
      <c r="N28" s="58">
        <v>0</v>
      </c>
      <c r="O28" s="58"/>
      <c r="P28" s="10">
        <v>0</v>
      </c>
      <c r="Q28" s="10">
        <f>Q25-Q26-Q27</f>
        <v>8639031</v>
      </c>
      <c r="R28" s="10">
        <f>R25-R26-R27</f>
        <v>791410</v>
      </c>
      <c r="S28" s="32">
        <f t="shared" si="9"/>
        <v>133183308</v>
      </c>
      <c r="T28" s="12"/>
      <c r="U28" s="12"/>
      <c r="V28" s="12"/>
      <c r="W28" s="12"/>
    </row>
    <row r="29" spans="1:23" x14ac:dyDescent="0.25">
      <c r="A29" s="1"/>
      <c r="B29" s="48"/>
      <c r="C29" s="45" t="s">
        <v>17</v>
      </c>
      <c r="D29" s="8"/>
      <c r="E29" s="8" t="s">
        <v>25</v>
      </c>
      <c r="F29" s="8">
        <v>2025</v>
      </c>
      <c r="G29" s="9"/>
      <c r="H29" s="10">
        <v>0</v>
      </c>
      <c r="I29" s="13">
        <f>I26/I25</f>
        <v>0</v>
      </c>
      <c r="J29" s="10"/>
      <c r="K29" s="13">
        <f>K26/K25</f>
        <v>0.7289742490118577</v>
      </c>
      <c r="L29" s="13">
        <f>L26/L25</f>
        <v>0.72131109374259861</v>
      </c>
      <c r="M29" s="13">
        <f>M26/M25</f>
        <v>0.46067137998362412</v>
      </c>
      <c r="N29" s="58">
        <v>0</v>
      </c>
      <c r="O29" s="58"/>
      <c r="P29" s="10">
        <v>0</v>
      </c>
      <c r="Q29" s="13">
        <v>0.46067137998362412</v>
      </c>
      <c r="R29" s="13">
        <v>0.46067137998362412</v>
      </c>
      <c r="S29" s="31">
        <v>0.46067137998362412</v>
      </c>
      <c r="T29" s="12"/>
      <c r="U29" s="12"/>
      <c r="V29" s="12"/>
      <c r="W29" s="12"/>
    </row>
    <row r="30" spans="1:23" x14ac:dyDescent="0.25">
      <c r="A30" s="1"/>
      <c r="B30" s="48"/>
      <c r="C30" s="45" t="s">
        <v>17</v>
      </c>
      <c r="D30" s="8"/>
      <c r="E30" s="8" t="s">
        <v>26</v>
      </c>
      <c r="F30" s="8">
        <v>2025</v>
      </c>
      <c r="G30" s="9" t="s">
        <v>22</v>
      </c>
      <c r="H30" s="10">
        <v>0</v>
      </c>
      <c r="I30" s="10">
        <v>0</v>
      </c>
      <c r="J30" s="10"/>
      <c r="K30" s="10">
        <v>0</v>
      </c>
      <c r="L30" s="10">
        <v>0</v>
      </c>
      <c r="M30" s="10">
        <v>9747534</v>
      </c>
      <c r="N30" s="58">
        <v>0</v>
      </c>
      <c r="O30" s="58"/>
      <c r="P30" s="10">
        <v>0</v>
      </c>
      <c r="Q30" s="10">
        <v>0</v>
      </c>
      <c r="R30" s="10">
        <v>0</v>
      </c>
      <c r="S30" s="32">
        <f t="shared" si="9"/>
        <v>9747534</v>
      </c>
      <c r="T30" s="12"/>
      <c r="U30" s="12"/>
      <c r="V30" s="12"/>
      <c r="W30" s="12"/>
    </row>
    <row r="31" spans="1:23" x14ac:dyDescent="0.25">
      <c r="A31" s="1"/>
      <c r="B31" s="48"/>
      <c r="C31" s="45" t="s">
        <v>17</v>
      </c>
      <c r="D31" s="16" t="s">
        <v>33</v>
      </c>
      <c r="E31" s="8" t="s">
        <v>34</v>
      </c>
      <c r="F31" s="8">
        <v>2025</v>
      </c>
      <c r="G31" s="9" t="s">
        <v>20</v>
      </c>
      <c r="H31" s="10">
        <v>0</v>
      </c>
      <c r="I31" s="10">
        <v>22000000</v>
      </c>
      <c r="J31" s="10"/>
      <c r="K31" s="10">
        <v>186080000</v>
      </c>
      <c r="L31" s="10">
        <v>40899000</v>
      </c>
      <c r="M31" s="10">
        <v>33957000</v>
      </c>
      <c r="N31" s="58">
        <v>0</v>
      </c>
      <c r="O31" s="58"/>
      <c r="P31" s="10">
        <v>0</v>
      </c>
      <c r="Q31" s="10">
        <v>0</v>
      </c>
      <c r="R31" s="10">
        <v>48000</v>
      </c>
      <c r="S31" s="32">
        <f>H31+I31+K31+L31+M31+N31+P31+Q31+R31</f>
        <v>282984000</v>
      </c>
      <c r="T31" s="12"/>
      <c r="U31" s="12"/>
      <c r="V31" s="12"/>
      <c r="W31" s="12"/>
    </row>
    <row r="32" spans="1:23" x14ac:dyDescent="0.25">
      <c r="A32" s="1"/>
      <c r="B32" s="48"/>
      <c r="C32" s="45" t="s">
        <v>17</v>
      </c>
      <c r="D32" s="8" t="s">
        <v>33</v>
      </c>
      <c r="E32" s="8" t="s">
        <v>34</v>
      </c>
      <c r="F32" s="8">
        <v>2025</v>
      </c>
      <c r="G32" s="9" t="s">
        <v>21</v>
      </c>
      <c r="H32" s="10">
        <v>0</v>
      </c>
      <c r="I32" s="10">
        <v>22000000</v>
      </c>
      <c r="J32" s="10"/>
      <c r="K32" s="10">
        <v>186080000</v>
      </c>
      <c r="L32" s="10">
        <v>40899000</v>
      </c>
      <c r="M32" s="10">
        <v>33957000</v>
      </c>
      <c r="N32" s="58">
        <v>0</v>
      </c>
      <c r="O32" s="58"/>
      <c r="P32" s="10">
        <v>0</v>
      </c>
      <c r="Q32" s="10">
        <v>0</v>
      </c>
      <c r="R32" s="10">
        <v>448000</v>
      </c>
      <c r="S32" s="32">
        <f t="shared" ref="S32:S34" si="10">H32+I32+K32+L32+M32+N32+P32+Q32+R32</f>
        <v>283384000</v>
      </c>
      <c r="T32" s="12"/>
      <c r="U32" s="12"/>
      <c r="V32" s="12"/>
      <c r="W32" s="12"/>
    </row>
    <row r="33" spans="1:23" x14ac:dyDescent="0.25">
      <c r="A33" s="1"/>
      <c r="B33" s="48"/>
      <c r="C33" s="45" t="s">
        <v>17</v>
      </c>
      <c r="D33" s="8" t="s">
        <v>33</v>
      </c>
      <c r="E33" s="8" t="s">
        <v>34</v>
      </c>
      <c r="F33" s="8">
        <v>2025</v>
      </c>
      <c r="G33" s="9" t="s">
        <v>22</v>
      </c>
      <c r="H33" s="10">
        <v>0</v>
      </c>
      <c r="I33" s="10">
        <v>342000</v>
      </c>
      <c r="J33" s="10"/>
      <c r="K33" s="10">
        <v>127074464</v>
      </c>
      <c r="L33" s="10">
        <v>21161039</v>
      </c>
      <c r="M33" s="10">
        <v>21790044</v>
      </c>
      <c r="N33" s="58">
        <v>0</v>
      </c>
      <c r="O33" s="58"/>
      <c r="P33" s="10">
        <v>0</v>
      </c>
      <c r="Q33" s="10">
        <v>0</v>
      </c>
      <c r="R33" s="10">
        <v>122680</v>
      </c>
      <c r="S33" s="32">
        <f t="shared" si="10"/>
        <v>170490227</v>
      </c>
      <c r="T33" s="12"/>
      <c r="U33" s="12"/>
      <c r="V33" s="12"/>
      <c r="W33" s="12"/>
    </row>
    <row r="34" spans="1:23" x14ac:dyDescent="0.25">
      <c r="A34" s="1"/>
      <c r="B34" s="48"/>
      <c r="C34" s="45" t="s">
        <v>17</v>
      </c>
      <c r="D34" s="8" t="s">
        <v>33</v>
      </c>
      <c r="E34" s="8" t="s">
        <v>34</v>
      </c>
      <c r="F34" s="8">
        <v>2025</v>
      </c>
      <c r="G34" s="9" t="s">
        <v>23</v>
      </c>
      <c r="H34" s="10">
        <v>0</v>
      </c>
      <c r="I34" s="10">
        <v>0</v>
      </c>
      <c r="J34" s="10"/>
      <c r="K34" s="10">
        <v>0</v>
      </c>
      <c r="L34" s="10">
        <v>0</v>
      </c>
      <c r="M34" s="10">
        <v>3516642</v>
      </c>
      <c r="N34" s="58">
        <v>0</v>
      </c>
      <c r="O34" s="58"/>
      <c r="P34" s="10">
        <v>0</v>
      </c>
      <c r="Q34" s="10">
        <v>0</v>
      </c>
      <c r="R34" s="10">
        <v>0</v>
      </c>
      <c r="S34" s="32">
        <f t="shared" si="10"/>
        <v>3516642</v>
      </c>
      <c r="T34" s="12"/>
      <c r="U34" s="12"/>
      <c r="V34" s="12"/>
      <c r="W34" s="12"/>
    </row>
    <row r="35" spans="1:23" x14ac:dyDescent="0.25">
      <c r="A35" s="1"/>
      <c r="B35" s="48"/>
      <c r="C35" s="45" t="s">
        <v>17</v>
      </c>
      <c r="D35" s="8"/>
      <c r="E35" s="8" t="s">
        <v>24</v>
      </c>
      <c r="F35" s="8">
        <v>2025</v>
      </c>
      <c r="G35" s="9"/>
      <c r="H35" s="10">
        <v>0</v>
      </c>
      <c r="I35" s="10">
        <f>I32-I33-I34</f>
        <v>21658000</v>
      </c>
      <c r="J35" s="10"/>
      <c r="K35" s="10">
        <f>K32-K33-K34</f>
        <v>59005536</v>
      </c>
      <c r="L35" s="10">
        <f>L32-L33-L34</f>
        <v>19737961</v>
      </c>
      <c r="M35" s="10">
        <f>M32-M33-M34</f>
        <v>8650314</v>
      </c>
      <c r="N35" s="58">
        <v>0</v>
      </c>
      <c r="O35" s="58"/>
      <c r="P35" s="10">
        <v>0</v>
      </c>
      <c r="Q35" s="10">
        <v>0</v>
      </c>
      <c r="R35" s="10">
        <f>R32-R33-R34</f>
        <v>325320</v>
      </c>
      <c r="S35" s="33">
        <f>S32-S33-S34</f>
        <v>109377131</v>
      </c>
    </row>
    <row r="36" spans="1:23" x14ac:dyDescent="0.25">
      <c r="A36" s="1"/>
      <c r="B36" s="48"/>
      <c r="C36" s="45" t="s">
        <v>17</v>
      </c>
      <c r="D36" s="8"/>
      <c r="E36" s="8" t="s">
        <v>25</v>
      </c>
      <c r="F36" s="8">
        <v>2025</v>
      </c>
      <c r="G36" s="9"/>
      <c r="H36" s="10">
        <v>0</v>
      </c>
      <c r="I36" s="13">
        <f>I33/I32</f>
        <v>1.5545454545454545E-2</v>
      </c>
      <c r="J36" s="10"/>
      <c r="K36" s="13">
        <f>K33/K32</f>
        <v>0.68290232158211517</v>
      </c>
      <c r="L36" s="13">
        <f>L33/L32</f>
        <v>0.51739746693073185</v>
      </c>
      <c r="M36" s="13">
        <f>M33/M32</f>
        <v>0.64169520275642722</v>
      </c>
      <c r="N36" s="58">
        <v>0</v>
      </c>
      <c r="O36" s="58"/>
      <c r="P36" s="10">
        <v>0</v>
      </c>
      <c r="Q36" s="10">
        <v>0</v>
      </c>
      <c r="R36" s="10">
        <f>R33/R32</f>
        <v>0.27383928571428573</v>
      </c>
      <c r="S36" s="34">
        <f>S33/S32</f>
        <v>0.60162262865934557</v>
      </c>
      <c r="T36" s="15"/>
      <c r="U36" s="15"/>
      <c r="V36" s="15"/>
      <c r="W36" s="15"/>
    </row>
    <row r="37" spans="1:23" x14ac:dyDescent="0.25">
      <c r="A37" s="1"/>
      <c r="B37" s="48"/>
      <c r="C37" s="45"/>
      <c r="D37" s="8"/>
      <c r="E37" s="8" t="s">
        <v>26</v>
      </c>
      <c r="F37" s="8"/>
      <c r="G37" s="9"/>
      <c r="H37" s="10"/>
      <c r="I37" s="13"/>
      <c r="J37" s="10"/>
      <c r="K37" s="13"/>
      <c r="L37" s="13"/>
      <c r="M37" s="24">
        <v>30000</v>
      </c>
      <c r="N37" s="10"/>
      <c r="O37" s="10"/>
      <c r="P37" s="10"/>
      <c r="Q37" s="10"/>
      <c r="R37" s="10"/>
      <c r="S37" s="35">
        <f>H37+I37+K37+L37+M37+N37+P37+Q37+R37</f>
        <v>30000</v>
      </c>
      <c r="T37" s="15"/>
      <c r="U37" s="15"/>
      <c r="V37" s="15"/>
      <c r="W37" s="15"/>
    </row>
    <row r="38" spans="1:23" x14ac:dyDescent="0.25">
      <c r="A38" s="1"/>
      <c r="B38" s="48"/>
      <c r="C38" s="45" t="s">
        <v>17</v>
      </c>
      <c r="D38" s="16" t="s">
        <v>35</v>
      </c>
      <c r="E38" s="8" t="s">
        <v>36</v>
      </c>
      <c r="F38" s="8">
        <v>2025</v>
      </c>
      <c r="G38" s="9" t="s">
        <v>20</v>
      </c>
      <c r="H38" s="10">
        <v>0</v>
      </c>
      <c r="I38" s="10">
        <v>550000000</v>
      </c>
      <c r="J38" s="10"/>
      <c r="K38" s="10">
        <v>0</v>
      </c>
      <c r="L38" s="10">
        <v>0</v>
      </c>
      <c r="M38" s="10">
        <v>0</v>
      </c>
      <c r="N38" s="58">
        <v>0</v>
      </c>
      <c r="O38" s="58"/>
      <c r="P38" s="10">
        <v>0</v>
      </c>
      <c r="Q38" s="10">
        <v>0</v>
      </c>
      <c r="R38" s="10">
        <v>745000000</v>
      </c>
      <c r="S38" s="32">
        <f>H38+I38+K38+L38+M38+N38+P38+Q38+R38</f>
        <v>1295000000</v>
      </c>
      <c r="T38" s="15"/>
      <c r="V38" s="15"/>
    </row>
    <row r="39" spans="1:23" x14ac:dyDescent="0.25">
      <c r="A39" s="1"/>
      <c r="B39" s="48"/>
      <c r="C39" s="45" t="s">
        <v>17</v>
      </c>
      <c r="D39" s="8" t="s">
        <v>35</v>
      </c>
      <c r="E39" s="8" t="s">
        <v>36</v>
      </c>
      <c r="F39" s="8">
        <v>2025</v>
      </c>
      <c r="G39" s="9" t="s">
        <v>21</v>
      </c>
      <c r="H39" s="10">
        <v>0</v>
      </c>
      <c r="I39" s="10">
        <v>550000000</v>
      </c>
      <c r="J39" s="10"/>
      <c r="K39" s="10">
        <v>0</v>
      </c>
      <c r="L39" s="10">
        <v>0</v>
      </c>
      <c r="M39" s="10">
        <v>0</v>
      </c>
      <c r="N39" s="58">
        <v>0</v>
      </c>
      <c r="O39" s="58"/>
      <c r="P39" s="10">
        <v>0</v>
      </c>
      <c r="Q39" s="10">
        <v>0</v>
      </c>
      <c r="R39" s="10">
        <v>745000000</v>
      </c>
      <c r="S39" s="32">
        <f t="shared" ref="S39:S41" si="11">H39+I39+K39+L39+M39+N39+P39+Q39+R39</f>
        <v>1295000000</v>
      </c>
      <c r="T39" s="15"/>
      <c r="U39" s="15"/>
      <c r="V39" s="15"/>
      <c r="W39" s="15"/>
    </row>
    <row r="40" spans="1:23" x14ac:dyDescent="0.25">
      <c r="A40" s="1"/>
      <c r="B40" s="48"/>
      <c r="C40" s="45" t="s">
        <v>17</v>
      </c>
      <c r="D40" s="8" t="s">
        <v>35</v>
      </c>
      <c r="E40" s="8" t="s">
        <v>36</v>
      </c>
      <c r="F40" s="8">
        <v>2025</v>
      </c>
      <c r="G40" s="9" t="s">
        <v>22</v>
      </c>
      <c r="H40" s="10">
        <v>0</v>
      </c>
      <c r="I40" s="10">
        <v>73017997</v>
      </c>
      <c r="J40" s="10"/>
      <c r="K40" s="10">
        <v>0</v>
      </c>
      <c r="L40" s="10">
        <v>0</v>
      </c>
      <c r="M40" s="10">
        <v>0</v>
      </c>
      <c r="N40" s="58">
        <v>0</v>
      </c>
      <c r="O40" s="58"/>
      <c r="P40" s="10">
        <v>0</v>
      </c>
      <c r="Q40" s="10">
        <v>0</v>
      </c>
      <c r="R40" s="10">
        <v>316547462</v>
      </c>
      <c r="S40" s="32">
        <f t="shared" si="11"/>
        <v>389565459</v>
      </c>
    </row>
    <row r="41" spans="1:23" x14ac:dyDescent="0.25">
      <c r="A41" s="1"/>
      <c r="B41" s="48"/>
      <c r="C41" s="45" t="s">
        <v>17</v>
      </c>
      <c r="D41" s="8" t="s">
        <v>35</v>
      </c>
      <c r="E41" s="8" t="s">
        <v>36</v>
      </c>
      <c r="F41" s="8">
        <v>2025</v>
      </c>
      <c r="G41" s="9" t="s">
        <v>23</v>
      </c>
      <c r="H41" s="10">
        <v>0</v>
      </c>
      <c r="I41" s="10">
        <v>24081917</v>
      </c>
      <c r="J41" s="10"/>
      <c r="K41" s="10">
        <v>0</v>
      </c>
      <c r="L41" s="10">
        <v>0</v>
      </c>
      <c r="M41" s="10">
        <v>0</v>
      </c>
      <c r="N41" s="58">
        <v>0</v>
      </c>
      <c r="O41" s="58"/>
      <c r="P41" s="10">
        <v>0</v>
      </c>
      <c r="Q41" s="10">
        <v>0</v>
      </c>
      <c r="R41" s="10">
        <v>0</v>
      </c>
      <c r="S41" s="32">
        <f t="shared" si="11"/>
        <v>24081917</v>
      </c>
    </row>
    <row r="42" spans="1:23" x14ac:dyDescent="0.25">
      <c r="A42" s="1"/>
      <c r="B42" s="48"/>
      <c r="C42" s="45" t="s">
        <v>17</v>
      </c>
      <c r="D42" s="8"/>
      <c r="E42" s="8" t="s">
        <v>24</v>
      </c>
      <c r="F42" s="8">
        <v>2025</v>
      </c>
      <c r="G42" s="9"/>
      <c r="H42" s="10">
        <v>0</v>
      </c>
      <c r="I42" s="10">
        <f>I39-I40-I41</f>
        <v>452900086</v>
      </c>
      <c r="J42" s="10"/>
      <c r="K42" s="10">
        <v>0</v>
      </c>
      <c r="L42" s="10">
        <v>0</v>
      </c>
      <c r="M42" s="10">
        <v>0</v>
      </c>
      <c r="N42" s="58">
        <v>0</v>
      </c>
      <c r="O42" s="58"/>
      <c r="P42" s="10">
        <v>0</v>
      </c>
      <c r="Q42" s="10">
        <v>0</v>
      </c>
      <c r="R42" s="10">
        <f>R39-R40-R41</f>
        <v>428452538</v>
      </c>
      <c r="S42" s="33">
        <f>S39-S40-S41</f>
        <v>881352624</v>
      </c>
    </row>
    <row r="43" spans="1:23" x14ac:dyDescent="0.25">
      <c r="A43" s="1"/>
      <c r="B43" s="48"/>
      <c r="C43" s="45" t="s">
        <v>17</v>
      </c>
      <c r="D43" s="8"/>
      <c r="E43" s="8" t="s">
        <v>25</v>
      </c>
      <c r="F43" s="8">
        <v>2025</v>
      </c>
      <c r="G43" s="9"/>
      <c r="H43" s="10">
        <v>0</v>
      </c>
      <c r="I43" s="13">
        <f>I40/I39</f>
        <v>0.13275999454545453</v>
      </c>
      <c r="J43" s="10"/>
      <c r="K43" s="10">
        <v>0</v>
      </c>
      <c r="L43" s="10">
        <v>0</v>
      </c>
      <c r="M43" s="10">
        <v>0</v>
      </c>
      <c r="N43" s="58">
        <v>0</v>
      </c>
      <c r="O43" s="58"/>
      <c r="P43" s="10">
        <v>0</v>
      </c>
      <c r="Q43" s="10">
        <v>0</v>
      </c>
      <c r="R43" s="13">
        <f>R40/R39</f>
        <v>0.42489592214765098</v>
      </c>
      <c r="S43" s="31">
        <f>S40/S39</f>
        <v>0.30082274826254829</v>
      </c>
    </row>
    <row r="44" spans="1:23" x14ac:dyDescent="0.25">
      <c r="A44" s="1"/>
      <c r="B44" s="48"/>
      <c r="C44" s="45" t="s">
        <v>17</v>
      </c>
      <c r="D44" s="16" t="s">
        <v>37</v>
      </c>
      <c r="E44" s="8" t="s">
        <v>38</v>
      </c>
      <c r="F44" s="8">
        <v>2025</v>
      </c>
      <c r="G44" s="9" t="s">
        <v>20</v>
      </c>
      <c r="H44" s="10">
        <v>30000000</v>
      </c>
      <c r="I44" s="10">
        <v>242500000</v>
      </c>
      <c r="J44" s="10"/>
      <c r="K44" s="10">
        <v>349286000</v>
      </c>
      <c r="L44" s="10">
        <v>59574000</v>
      </c>
      <c r="M44" s="10">
        <v>225076000</v>
      </c>
      <c r="N44" s="58">
        <v>0</v>
      </c>
      <c r="O44" s="58"/>
      <c r="P44" s="10">
        <v>98995000</v>
      </c>
      <c r="Q44" s="10">
        <v>491000</v>
      </c>
      <c r="R44" s="10">
        <v>113456000</v>
      </c>
      <c r="S44" s="32">
        <f>H44+I44+K44+L44+M44+N44+P44+Q44+R44</f>
        <v>1119378000</v>
      </c>
      <c r="T44" s="12"/>
      <c r="U44" s="12"/>
      <c r="V44" s="12"/>
      <c r="W44" s="12"/>
    </row>
    <row r="45" spans="1:23" x14ac:dyDescent="0.25">
      <c r="A45" s="1"/>
      <c r="B45" s="48"/>
      <c r="C45" s="45" t="s">
        <v>17</v>
      </c>
      <c r="D45" s="8" t="s">
        <v>37</v>
      </c>
      <c r="E45" s="8" t="s">
        <v>38</v>
      </c>
      <c r="F45" s="8">
        <v>2025</v>
      </c>
      <c r="G45" s="9" t="s">
        <v>21</v>
      </c>
      <c r="H45" s="10">
        <v>66734000</v>
      </c>
      <c r="I45" s="10">
        <f>205766000+20000000</f>
        <v>225766000</v>
      </c>
      <c r="J45" s="10"/>
      <c r="K45" s="10">
        <v>384166000</v>
      </c>
      <c r="L45" s="10">
        <v>65654000</v>
      </c>
      <c r="M45" s="10">
        <v>224236000</v>
      </c>
      <c r="N45" s="58">
        <v>0</v>
      </c>
      <c r="O45" s="58"/>
      <c r="P45" s="10">
        <v>138835000</v>
      </c>
      <c r="Q45" s="10">
        <v>491000</v>
      </c>
      <c r="R45" s="10">
        <v>35354000</v>
      </c>
      <c r="S45" s="32">
        <v>1141236000</v>
      </c>
      <c r="T45" s="12"/>
      <c r="U45" s="12"/>
      <c r="V45" s="12"/>
    </row>
    <row r="46" spans="1:23" x14ac:dyDescent="0.25">
      <c r="A46" s="1"/>
      <c r="B46" s="48"/>
      <c r="C46" s="45" t="s">
        <v>17</v>
      </c>
      <c r="D46" s="8" t="s">
        <v>37</v>
      </c>
      <c r="E46" s="8" t="s">
        <v>38</v>
      </c>
      <c r="F46" s="8">
        <v>2025</v>
      </c>
      <c r="G46" s="9" t="s">
        <v>22</v>
      </c>
      <c r="H46" s="10">
        <v>0</v>
      </c>
      <c r="I46" s="10">
        <f>55018777+2100</f>
        <v>55020877</v>
      </c>
      <c r="J46" s="10"/>
      <c r="K46" s="10">
        <v>253675681</v>
      </c>
      <c r="L46" s="10">
        <v>42087804</v>
      </c>
      <c r="M46" s="10">
        <v>99857486</v>
      </c>
      <c r="N46" s="58">
        <v>0</v>
      </c>
      <c r="O46" s="58"/>
      <c r="P46" s="10">
        <v>68240901</v>
      </c>
      <c r="Q46" s="10">
        <v>109270</v>
      </c>
      <c r="R46" s="10">
        <v>2933427</v>
      </c>
      <c r="S46" s="32">
        <f t="shared" ref="S46" si="12">H46+I46+K46+L46+M46+N46+P46+Q46+R46</f>
        <v>521925446</v>
      </c>
      <c r="V46" s="15"/>
    </row>
    <row r="47" spans="1:23" x14ac:dyDescent="0.25">
      <c r="A47" s="1"/>
      <c r="B47" s="48"/>
      <c r="C47" s="45" t="s">
        <v>17</v>
      </c>
      <c r="D47" s="8" t="s">
        <v>37</v>
      </c>
      <c r="E47" s="8" t="s">
        <v>38</v>
      </c>
      <c r="F47" s="8">
        <v>2025</v>
      </c>
      <c r="G47" s="9" t="s">
        <v>23</v>
      </c>
      <c r="H47" s="10">
        <v>29833333</v>
      </c>
      <c r="I47" s="10">
        <v>57771411</v>
      </c>
      <c r="J47" s="10"/>
      <c r="K47" s="10">
        <v>0</v>
      </c>
      <c r="L47" s="10">
        <v>0</v>
      </c>
      <c r="M47" s="10">
        <v>24210726</v>
      </c>
      <c r="N47" s="58">
        <v>0</v>
      </c>
      <c r="O47" s="58"/>
      <c r="P47" s="10"/>
      <c r="Q47" s="10">
        <v>0</v>
      </c>
      <c r="R47" s="10">
        <v>0</v>
      </c>
      <c r="S47" s="32">
        <f>H47+I47+K47+L47+M47+N47+P47+Q47+R47</f>
        <v>111815470</v>
      </c>
    </row>
    <row r="48" spans="1:23" x14ac:dyDescent="0.25">
      <c r="A48" s="1"/>
      <c r="B48" s="48"/>
      <c r="C48" s="45" t="s">
        <v>17</v>
      </c>
      <c r="D48" s="8"/>
      <c r="E48" s="8" t="s">
        <v>24</v>
      </c>
      <c r="F48" s="8">
        <v>2025</v>
      </c>
      <c r="G48" s="9"/>
      <c r="H48" s="10">
        <f>H45-H46-H47</f>
        <v>36900667</v>
      </c>
      <c r="I48" s="10">
        <f>I45-I46-I47</f>
        <v>112973712</v>
      </c>
      <c r="J48" s="10"/>
      <c r="K48" s="10">
        <f>K45-K46-K47</f>
        <v>130490319</v>
      </c>
      <c r="L48" s="10">
        <f>L45-L46-L47</f>
        <v>23566196</v>
      </c>
      <c r="M48" s="10">
        <f>M45-M46-M47</f>
        <v>100167788</v>
      </c>
      <c r="N48" s="58">
        <v>0</v>
      </c>
      <c r="O48" s="58"/>
      <c r="P48" s="10">
        <f>P45-P46-P47</f>
        <v>70594099</v>
      </c>
      <c r="Q48" s="10">
        <f>Q45-Q46-Q47</f>
        <v>381730</v>
      </c>
      <c r="R48" s="10">
        <f>R45-R46-R47</f>
        <v>32420573</v>
      </c>
      <c r="S48" s="33">
        <f>S45-S46-S47</f>
        <v>507495084</v>
      </c>
    </row>
    <row r="49" spans="1:23" x14ac:dyDescent="0.25">
      <c r="A49" s="1"/>
      <c r="B49" s="48"/>
      <c r="C49" s="45" t="s">
        <v>17</v>
      </c>
      <c r="D49" s="8"/>
      <c r="E49" s="8" t="s">
        <v>25</v>
      </c>
      <c r="F49" s="8">
        <v>2025</v>
      </c>
      <c r="G49" s="9"/>
      <c r="H49" s="13">
        <f>H46/H45</f>
        <v>0</v>
      </c>
      <c r="I49" s="13">
        <f>I46/I45</f>
        <v>0.24370754232258179</v>
      </c>
      <c r="J49" s="10"/>
      <c r="K49" s="13">
        <f>K46/K45</f>
        <v>0.66032829818359773</v>
      </c>
      <c r="L49" s="13">
        <f>L46/L45</f>
        <v>0.64105468059828796</v>
      </c>
      <c r="M49" s="13">
        <f>M46/M45</f>
        <v>0.44532316844752851</v>
      </c>
      <c r="N49" s="58">
        <v>0</v>
      </c>
      <c r="O49" s="58"/>
      <c r="P49" s="13">
        <f>P46/P45</f>
        <v>0.49152519897720315</v>
      </c>
      <c r="Q49" s="13">
        <f>Q46/Q45</f>
        <v>0.22254582484725052</v>
      </c>
      <c r="R49" s="13">
        <f>R46/R45</f>
        <v>8.2972987497878598E-2</v>
      </c>
      <c r="S49" s="31">
        <f>S46/S45</f>
        <v>0.45733349280955032</v>
      </c>
    </row>
    <row r="50" spans="1:23" x14ac:dyDescent="0.25">
      <c r="A50" s="1"/>
      <c r="B50" s="48"/>
      <c r="C50" s="45" t="s">
        <v>17</v>
      </c>
      <c r="D50" s="16" t="s">
        <v>39</v>
      </c>
      <c r="E50" s="8" t="s">
        <v>40</v>
      </c>
      <c r="F50" s="8">
        <v>2025</v>
      </c>
      <c r="G50" s="9" t="s">
        <v>20</v>
      </c>
      <c r="H50" s="10">
        <v>500000</v>
      </c>
      <c r="I50" s="10">
        <v>1467000000</v>
      </c>
      <c r="J50" s="10"/>
      <c r="K50" s="10">
        <v>785201000</v>
      </c>
      <c r="L50" s="10">
        <v>131600000</v>
      </c>
      <c r="M50" s="10">
        <v>122564000</v>
      </c>
      <c r="N50" s="58">
        <v>0</v>
      </c>
      <c r="O50" s="58"/>
      <c r="P50" s="10">
        <v>471950000</v>
      </c>
      <c r="Q50" s="10">
        <v>9960000</v>
      </c>
      <c r="R50" s="10">
        <v>288000</v>
      </c>
      <c r="S50" s="51">
        <f>H50+I50+K50+L50+M50+N50+P50+Q50+R50</f>
        <v>2989063000</v>
      </c>
      <c r="T50" s="12"/>
      <c r="U50" s="12"/>
      <c r="V50" s="12"/>
      <c r="W50" s="12"/>
    </row>
    <row r="51" spans="1:23" x14ac:dyDescent="0.25">
      <c r="A51" s="1"/>
      <c r="B51" s="48"/>
      <c r="C51" s="45" t="s">
        <v>17</v>
      </c>
      <c r="D51" s="8" t="s">
        <v>39</v>
      </c>
      <c r="E51" s="8" t="s">
        <v>40</v>
      </c>
      <c r="F51" s="8">
        <v>2025</v>
      </c>
      <c r="G51" s="9" t="s">
        <v>21</v>
      </c>
      <c r="H51" s="10">
        <v>500000</v>
      </c>
      <c r="I51" s="10">
        <f>1467000000+20000000</f>
        <v>1487000000</v>
      </c>
      <c r="J51" s="10"/>
      <c r="K51" s="10">
        <v>798251100</v>
      </c>
      <c r="L51" s="10">
        <v>133262300</v>
      </c>
      <c r="M51" s="10">
        <v>110876600</v>
      </c>
      <c r="N51" s="58">
        <v>0</v>
      </c>
      <c r="O51" s="58"/>
      <c r="P51" s="10">
        <v>468925000</v>
      </c>
      <c r="Q51" s="10">
        <v>9960000</v>
      </c>
      <c r="R51" s="10">
        <v>2707000</v>
      </c>
      <c r="S51" s="51">
        <f t="shared" ref="S51:S56" si="13">H51+I51+K51+L51+M51+N51+P51+Q51+R51</f>
        <v>3011482000</v>
      </c>
      <c r="T51" s="12"/>
      <c r="U51" s="12"/>
      <c r="V51" s="12"/>
      <c r="W51" s="12"/>
    </row>
    <row r="52" spans="1:23" x14ac:dyDescent="0.25">
      <c r="A52" s="1"/>
      <c r="B52" s="48"/>
      <c r="C52" s="45" t="s">
        <v>17</v>
      </c>
      <c r="D52" s="8" t="s">
        <v>39</v>
      </c>
      <c r="E52" s="8" t="s">
        <v>40</v>
      </c>
      <c r="F52" s="8">
        <v>2025</v>
      </c>
      <c r="G52" s="9" t="s">
        <v>22</v>
      </c>
      <c r="H52" s="10">
        <v>0</v>
      </c>
      <c r="I52" s="10">
        <v>427570540</v>
      </c>
      <c r="J52" s="10"/>
      <c r="K52" s="10">
        <v>529944761</v>
      </c>
      <c r="L52" s="10">
        <v>86175304</v>
      </c>
      <c r="M52" s="10">
        <v>61526513</v>
      </c>
      <c r="N52" s="58">
        <v>0</v>
      </c>
      <c r="O52" s="58"/>
      <c r="P52" s="10">
        <v>242507342</v>
      </c>
      <c r="Q52" s="10">
        <v>3132602</v>
      </c>
      <c r="R52" s="10">
        <v>859347</v>
      </c>
      <c r="S52" s="51">
        <f t="shared" si="13"/>
        <v>1351716409</v>
      </c>
    </row>
    <row r="53" spans="1:23" x14ac:dyDescent="0.25">
      <c r="A53" s="1"/>
      <c r="B53" s="48"/>
      <c r="C53" s="45" t="s">
        <v>17</v>
      </c>
      <c r="D53" s="8" t="s">
        <v>39</v>
      </c>
      <c r="E53" s="8" t="s">
        <v>40</v>
      </c>
      <c r="F53" s="8">
        <v>2025</v>
      </c>
      <c r="G53" s="9" t="s">
        <v>23</v>
      </c>
      <c r="H53" s="10">
        <v>0</v>
      </c>
      <c r="I53" s="10">
        <v>345769337</v>
      </c>
      <c r="J53" s="10"/>
      <c r="K53" s="10">
        <v>0</v>
      </c>
      <c r="L53" s="10">
        <v>0</v>
      </c>
      <c r="M53" s="10">
        <v>6371526</v>
      </c>
      <c r="N53" s="58">
        <v>0</v>
      </c>
      <c r="O53" s="58"/>
      <c r="P53" s="10">
        <v>-615660</v>
      </c>
      <c r="Q53" s="10"/>
      <c r="R53" s="10">
        <v>0</v>
      </c>
      <c r="S53" s="51">
        <f t="shared" si="13"/>
        <v>351525203</v>
      </c>
    </row>
    <row r="54" spans="1:23" x14ac:dyDescent="0.25">
      <c r="A54" s="1"/>
      <c r="B54" s="48"/>
      <c r="C54" s="45" t="s">
        <v>17</v>
      </c>
      <c r="D54" s="8"/>
      <c r="E54" s="8" t="s">
        <v>24</v>
      </c>
      <c r="F54" s="8">
        <v>2025</v>
      </c>
      <c r="G54" s="9"/>
      <c r="H54" s="10">
        <f>H51-H52-H53</f>
        <v>500000</v>
      </c>
      <c r="I54" s="10">
        <f>I51-I52-I53</f>
        <v>713660123</v>
      </c>
      <c r="J54" s="10"/>
      <c r="K54" s="10">
        <f>K51-K52-K53</f>
        <v>268306339</v>
      </c>
      <c r="L54" s="10">
        <f>L51-L52-L53</f>
        <v>47086996</v>
      </c>
      <c r="M54" s="10">
        <f>M51-M52-M53</f>
        <v>42978561</v>
      </c>
      <c r="N54" s="58">
        <v>0</v>
      </c>
      <c r="O54" s="58"/>
      <c r="P54" s="10">
        <f>P51-P52-P53</f>
        <v>227033318</v>
      </c>
      <c r="Q54" s="10">
        <f>Q51-Q52-Q53</f>
        <v>6827398</v>
      </c>
      <c r="R54" s="10">
        <f>R51-R52-R53</f>
        <v>1847653</v>
      </c>
      <c r="S54" s="51">
        <f t="shared" si="13"/>
        <v>1308240388</v>
      </c>
    </row>
    <row r="55" spans="1:23" x14ac:dyDescent="0.25">
      <c r="A55" s="1"/>
      <c r="B55" s="48"/>
      <c r="C55" s="45" t="s">
        <v>17</v>
      </c>
      <c r="D55" s="8"/>
      <c r="E55" s="8" t="s">
        <v>25</v>
      </c>
      <c r="F55" s="8">
        <v>2025</v>
      </c>
      <c r="G55" s="9"/>
      <c r="H55" s="13">
        <f>H52/H51</f>
        <v>0</v>
      </c>
      <c r="I55" s="13">
        <f>I52/I51</f>
        <v>0.28753903160726296</v>
      </c>
      <c r="J55" s="10"/>
      <c r="K55" s="13">
        <f>K52/K51</f>
        <v>0.66388228090133539</v>
      </c>
      <c r="L55" s="13">
        <f>L52/L51</f>
        <v>0.64665928773554116</v>
      </c>
      <c r="M55" s="13">
        <f>M52/M51</f>
        <v>0.55490980964423509</v>
      </c>
      <c r="N55" s="58">
        <v>0</v>
      </c>
      <c r="O55" s="58"/>
      <c r="P55" s="13">
        <f>P52/P51</f>
        <v>0.51715592472143734</v>
      </c>
      <c r="Q55" s="13">
        <f>Q52/Q51</f>
        <v>0.31451827309236946</v>
      </c>
      <c r="R55" s="13">
        <f>R52/R51</f>
        <v>0.31745363871444404</v>
      </c>
      <c r="S55" s="31">
        <f>S52/S51</f>
        <v>0.44885422160916122</v>
      </c>
    </row>
    <row r="56" spans="1:23" x14ac:dyDescent="0.25">
      <c r="A56" s="1"/>
      <c r="B56" s="48"/>
      <c r="C56" s="45" t="s">
        <v>17</v>
      </c>
      <c r="D56" s="8"/>
      <c r="E56" s="8" t="s">
        <v>26</v>
      </c>
      <c r="F56" s="8">
        <v>2025</v>
      </c>
      <c r="G56" s="9" t="s">
        <v>22</v>
      </c>
      <c r="H56" s="10">
        <v>0</v>
      </c>
      <c r="I56" s="10">
        <v>0</v>
      </c>
      <c r="J56" s="10"/>
      <c r="K56" s="10">
        <v>0</v>
      </c>
      <c r="L56" s="10">
        <v>0</v>
      </c>
      <c r="M56" s="10">
        <v>4190293</v>
      </c>
      <c r="N56" s="58">
        <v>0</v>
      </c>
      <c r="O56" s="58"/>
      <c r="P56" s="10">
        <f>2093987+692831+68180</f>
        <v>2854998</v>
      </c>
      <c r="Q56" s="10">
        <v>0</v>
      </c>
      <c r="R56" s="10">
        <v>0</v>
      </c>
      <c r="S56" s="32">
        <f t="shared" si="13"/>
        <v>7045291</v>
      </c>
    </row>
    <row r="57" spans="1:23" x14ac:dyDescent="0.25">
      <c r="A57" s="1"/>
      <c r="B57" s="48"/>
      <c r="C57" s="45" t="s">
        <v>17</v>
      </c>
      <c r="D57" s="16" t="s">
        <v>41</v>
      </c>
      <c r="E57" s="8" t="s">
        <v>42</v>
      </c>
      <c r="F57" s="8">
        <v>2025</v>
      </c>
      <c r="G57" s="9" t="s">
        <v>20</v>
      </c>
      <c r="H57" s="10">
        <v>30000000</v>
      </c>
      <c r="I57" s="10">
        <v>778469000</v>
      </c>
      <c r="J57" s="10"/>
      <c r="K57" s="10">
        <v>2042177000</v>
      </c>
      <c r="L57" s="10">
        <v>357703000</v>
      </c>
      <c r="M57" s="10">
        <v>419000000</v>
      </c>
      <c r="N57" s="58">
        <v>0</v>
      </c>
      <c r="O57" s="58"/>
      <c r="P57" s="10">
        <v>0</v>
      </c>
      <c r="Q57" s="10">
        <v>0</v>
      </c>
      <c r="R57" s="10">
        <v>313120000</v>
      </c>
      <c r="S57" s="32">
        <f>H57+I57+K57+L57+M57+N57+P57+Q57+R57</f>
        <v>3940469000</v>
      </c>
      <c r="T57" s="12"/>
      <c r="U57" s="12"/>
      <c r="V57" s="12"/>
      <c r="W57" s="12"/>
    </row>
    <row r="58" spans="1:23" x14ac:dyDescent="0.25">
      <c r="A58" s="1"/>
      <c r="B58" s="48"/>
      <c r="C58" s="45" t="s">
        <v>17</v>
      </c>
      <c r="D58" s="8" t="s">
        <v>41</v>
      </c>
      <c r="E58" s="8" t="s">
        <v>42</v>
      </c>
      <c r="F58" s="8">
        <v>2025</v>
      </c>
      <c r="G58" s="9" t="s">
        <v>21</v>
      </c>
      <c r="H58" s="10">
        <v>27915000</v>
      </c>
      <c r="I58" s="10">
        <f>780554000+570000000</f>
        <v>1350554000</v>
      </c>
      <c r="J58" s="10"/>
      <c r="K58" s="10">
        <v>2042177000</v>
      </c>
      <c r="L58" s="10">
        <v>357703000</v>
      </c>
      <c r="M58" s="10">
        <v>431702620</v>
      </c>
      <c r="N58" s="58">
        <v>0</v>
      </c>
      <c r="O58" s="58"/>
      <c r="P58" s="10">
        <v>0</v>
      </c>
      <c r="Q58" s="10">
        <v>0</v>
      </c>
      <c r="R58" s="10">
        <v>303887380</v>
      </c>
      <c r="S58" s="32">
        <f t="shared" ref="S58:S63" si="14">H58+I58+K58+L58+M58+N58+P58+Q58+R58</f>
        <v>4513939000</v>
      </c>
      <c r="T58" s="12"/>
      <c r="U58" s="12"/>
      <c r="V58" s="12"/>
      <c r="W58" s="12"/>
    </row>
    <row r="59" spans="1:23" x14ac:dyDescent="0.25">
      <c r="A59" s="1"/>
      <c r="B59" s="48"/>
      <c r="C59" s="45" t="s">
        <v>17</v>
      </c>
      <c r="D59" s="8" t="s">
        <v>41</v>
      </c>
      <c r="E59" s="8" t="s">
        <v>42</v>
      </c>
      <c r="F59" s="8">
        <v>2025</v>
      </c>
      <c r="G59" s="9" t="s">
        <v>22</v>
      </c>
      <c r="H59" s="10">
        <v>0</v>
      </c>
      <c r="I59" s="10">
        <f>115799523+218752150</f>
        <v>334551673</v>
      </c>
      <c r="J59" s="10"/>
      <c r="K59" s="10">
        <v>1345472616</v>
      </c>
      <c r="L59" s="10">
        <v>220360484</v>
      </c>
      <c r="M59" s="10">
        <v>193283868</v>
      </c>
      <c r="N59" s="58">
        <v>0</v>
      </c>
      <c r="O59" s="58"/>
      <c r="P59" s="10">
        <v>0</v>
      </c>
      <c r="Q59" s="10">
        <v>0</v>
      </c>
      <c r="R59" s="10">
        <v>242778104</v>
      </c>
      <c r="S59" s="32">
        <f t="shared" si="14"/>
        <v>2336446745</v>
      </c>
    </row>
    <row r="60" spans="1:23" x14ac:dyDescent="0.25">
      <c r="A60" s="1"/>
      <c r="B60" s="48"/>
      <c r="C60" s="45" t="s">
        <v>17</v>
      </c>
      <c r="D60" s="8" t="s">
        <v>41</v>
      </c>
      <c r="E60" s="8" t="s">
        <v>42</v>
      </c>
      <c r="F60" s="8">
        <v>2025</v>
      </c>
      <c r="G60" s="9" t="s">
        <v>23</v>
      </c>
      <c r="H60" s="10">
        <v>0</v>
      </c>
      <c r="I60" s="10">
        <v>581327654</v>
      </c>
      <c r="J60" s="10"/>
      <c r="K60" s="10">
        <v>0</v>
      </c>
      <c r="L60" s="10">
        <v>0</v>
      </c>
      <c r="M60" s="10">
        <v>8668382</v>
      </c>
      <c r="N60" s="58">
        <v>0</v>
      </c>
      <c r="O60" s="58"/>
      <c r="P60" s="10">
        <v>0</v>
      </c>
      <c r="Q60" s="10">
        <v>0</v>
      </c>
      <c r="R60" s="10"/>
      <c r="S60" s="32">
        <f t="shared" si="14"/>
        <v>589996036</v>
      </c>
      <c r="T60" s="15"/>
      <c r="U60" s="15"/>
    </row>
    <row r="61" spans="1:23" x14ac:dyDescent="0.25">
      <c r="A61" s="1"/>
      <c r="B61" s="48"/>
      <c r="C61" s="45" t="s">
        <v>17</v>
      </c>
      <c r="D61" s="8"/>
      <c r="E61" s="8" t="s">
        <v>24</v>
      </c>
      <c r="F61" s="8">
        <v>2025</v>
      </c>
      <c r="G61" s="9"/>
      <c r="H61" s="10">
        <f>H58-H59-H60</f>
        <v>27915000</v>
      </c>
      <c r="I61" s="10">
        <f>I58-I59-I60</f>
        <v>434674673</v>
      </c>
      <c r="J61" s="10"/>
      <c r="K61" s="10">
        <f>K58-K59-K60</f>
        <v>696704384</v>
      </c>
      <c r="L61" s="10">
        <f>L58-L59-L60</f>
        <v>137342516</v>
      </c>
      <c r="M61" s="10">
        <f>M58-M59-M60</f>
        <v>229750370</v>
      </c>
      <c r="N61" s="58">
        <v>0</v>
      </c>
      <c r="O61" s="58"/>
      <c r="P61" s="10">
        <v>0</v>
      </c>
      <c r="Q61" s="10">
        <v>0</v>
      </c>
      <c r="R61" s="10">
        <f>R58-R59-R60</f>
        <v>61109276</v>
      </c>
      <c r="S61" s="32">
        <f t="shared" si="14"/>
        <v>1587496219</v>
      </c>
    </row>
    <row r="62" spans="1:23" x14ac:dyDescent="0.25">
      <c r="A62" s="1"/>
      <c r="B62" s="48"/>
      <c r="C62" s="45" t="s">
        <v>17</v>
      </c>
      <c r="D62" s="8"/>
      <c r="E62" s="8" t="s">
        <v>25</v>
      </c>
      <c r="F62" s="8">
        <v>2025</v>
      </c>
      <c r="G62" s="9"/>
      <c r="H62" s="13">
        <f>H59/H58</f>
        <v>0</v>
      </c>
      <c r="I62" s="13">
        <f>I59/I58</f>
        <v>0.24771439942423629</v>
      </c>
      <c r="J62" s="10"/>
      <c r="K62" s="13">
        <f>K59/K58</f>
        <v>0.65884231190538334</v>
      </c>
      <c r="L62" s="13">
        <f>L59/L58</f>
        <v>0.61604315311864866</v>
      </c>
      <c r="M62" s="13">
        <f>M59/M58</f>
        <v>0.44772456558174234</v>
      </c>
      <c r="N62" s="58">
        <v>0</v>
      </c>
      <c r="O62" s="58"/>
      <c r="P62" s="10">
        <v>0</v>
      </c>
      <c r="Q62" s="10">
        <v>0</v>
      </c>
      <c r="R62" s="13">
        <f>R59/R58</f>
        <v>0.79890814814356559</v>
      </c>
      <c r="S62" s="31">
        <f>S59/S58</f>
        <v>0.51760707111903814</v>
      </c>
      <c r="T62" s="12"/>
      <c r="U62" s="12"/>
      <c r="V62" s="12"/>
      <c r="W62" s="12"/>
    </row>
    <row r="63" spans="1:23" x14ac:dyDescent="0.25">
      <c r="A63" s="1"/>
      <c r="B63" s="48"/>
      <c r="C63" s="45" t="s">
        <v>17</v>
      </c>
      <c r="D63" s="8"/>
      <c r="E63" s="8" t="s">
        <v>26</v>
      </c>
      <c r="F63" s="8">
        <v>2025</v>
      </c>
      <c r="G63" s="9" t="s">
        <v>22</v>
      </c>
      <c r="H63" s="10">
        <v>0</v>
      </c>
      <c r="I63" s="10">
        <v>778980</v>
      </c>
      <c r="J63" s="10"/>
      <c r="K63" s="10">
        <v>47408</v>
      </c>
      <c r="L63" s="10">
        <v>0</v>
      </c>
      <c r="M63" s="10">
        <v>2313516</v>
      </c>
      <c r="N63" s="58">
        <v>0</v>
      </c>
      <c r="O63" s="58"/>
      <c r="P63" s="10">
        <v>0</v>
      </c>
      <c r="Q63" s="10">
        <v>0</v>
      </c>
      <c r="R63" s="10">
        <v>0</v>
      </c>
      <c r="S63" s="32">
        <f t="shared" si="14"/>
        <v>3139904</v>
      </c>
    </row>
    <row r="64" spans="1:23" x14ac:dyDescent="0.25">
      <c r="A64" s="1"/>
      <c r="B64" s="48"/>
      <c r="C64" s="45" t="s">
        <v>17</v>
      </c>
      <c r="D64" s="16" t="s">
        <v>43</v>
      </c>
      <c r="E64" s="8" t="s">
        <v>44</v>
      </c>
      <c r="F64" s="8">
        <v>2025</v>
      </c>
      <c r="G64" s="9" t="s">
        <v>20</v>
      </c>
      <c r="H64" s="10">
        <v>0</v>
      </c>
      <c r="I64" s="10">
        <v>0</v>
      </c>
      <c r="J64" s="10"/>
      <c r="K64" s="10">
        <v>4650000</v>
      </c>
      <c r="L64" s="10">
        <v>880000</v>
      </c>
      <c r="M64" s="10">
        <v>0</v>
      </c>
      <c r="N64" s="58">
        <v>0</v>
      </c>
      <c r="O64" s="58"/>
      <c r="P64" s="10">
        <v>40794560000</v>
      </c>
      <c r="Q64" s="10">
        <v>0</v>
      </c>
      <c r="R64" s="10">
        <v>0</v>
      </c>
      <c r="S64" s="32">
        <f>H64+I64+K64+L64+M64+N64+P64+Q64+R64</f>
        <v>40800090000</v>
      </c>
    </row>
    <row r="65" spans="1:23" x14ac:dyDescent="0.25">
      <c r="A65" s="1"/>
      <c r="B65" s="48"/>
      <c r="C65" s="45" t="s">
        <v>17</v>
      </c>
      <c r="D65" s="8" t="s">
        <v>43</v>
      </c>
      <c r="E65" s="8" t="s">
        <v>44</v>
      </c>
      <c r="F65" s="8">
        <v>2025</v>
      </c>
      <c r="G65" s="9" t="s">
        <v>21</v>
      </c>
      <c r="H65" s="10">
        <v>0</v>
      </c>
      <c r="I65" s="10">
        <v>0</v>
      </c>
      <c r="J65" s="10"/>
      <c r="K65" s="10">
        <v>4650000</v>
      </c>
      <c r="L65" s="10">
        <v>880000</v>
      </c>
      <c r="M65" s="10">
        <v>0</v>
      </c>
      <c r="N65" s="58">
        <v>0</v>
      </c>
      <c r="O65" s="58"/>
      <c r="P65" s="10">
        <v>40794560000</v>
      </c>
      <c r="Q65" s="10">
        <v>0</v>
      </c>
      <c r="R65" s="10">
        <v>0</v>
      </c>
      <c r="S65" s="32">
        <f>H65+I65+K65+L65+M65+N65+P65+Q65+R65</f>
        <v>40800090000</v>
      </c>
    </row>
    <row r="66" spans="1:23" x14ac:dyDescent="0.25">
      <c r="A66" s="1"/>
      <c r="B66" s="48"/>
      <c r="C66" s="45" t="s">
        <v>17</v>
      </c>
      <c r="D66" s="8" t="s">
        <v>43</v>
      </c>
      <c r="E66" s="8" t="s">
        <v>44</v>
      </c>
      <c r="F66" s="8">
        <v>2025</v>
      </c>
      <c r="G66" s="9" t="s">
        <v>22</v>
      </c>
      <c r="H66" s="10">
        <v>0</v>
      </c>
      <c r="I66" s="10">
        <v>0</v>
      </c>
      <c r="J66" s="10"/>
      <c r="K66" s="10">
        <v>0</v>
      </c>
      <c r="L66" s="10">
        <v>0</v>
      </c>
      <c r="M66" s="10">
        <v>0</v>
      </c>
      <c r="N66" s="58">
        <v>0</v>
      </c>
      <c r="O66" s="58"/>
      <c r="P66" s="10">
        <v>26814238000</v>
      </c>
      <c r="Q66" s="10">
        <v>0</v>
      </c>
      <c r="R66" s="10">
        <v>0</v>
      </c>
      <c r="S66" s="32">
        <f>H66+I66+K66+L66+M66+N66+P66+Q66+R66</f>
        <v>26814238000</v>
      </c>
    </row>
    <row r="67" spans="1:23" x14ac:dyDescent="0.25">
      <c r="A67" s="1"/>
      <c r="B67" s="48"/>
      <c r="C67" s="45" t="s">
        <v>17</v>
      </c>
      <c r="D67" s="8" t="s">
        <v>43</v>
      </c>
      <c r="E67" s="8" t="s">
        <v>44</v>
      </c>
      <c r="F67" s="8">
        <v>2025</v>
      </c>
      <c r="G67" s="9" t="s">
        <v>23</v>
      </c>
      <c r="H67" s="10">
        <v>0</v>
      </c>
      <c r="I67" s="10">
        <v>0</v>
      </c>
      <c r="J67" s="10"/>
      <c r="K67" s="10">
        <v>0</v>
      </c>
      <c r="L67" s="10">
        <v>0</v>
      </c>
      <c r="M67" s="10">
        <v>0</v>
      </c>
      <c r="N67" s="58">
        <v>0</v>
      </c>
      <c r="O67" s="58"/>
      <c r="P67" s="10">
        <v>0</v>
      </c>
      <c r="Q67" s="10">
        <v>0</v>
      </c>
      <c r="R67" s="10">
        <v>0</v>
      </c>
      <c r="S67" s="32">
        <f t="shared" ref="S67:S68" si="15">H67+I67+K67+L67+M67+N67+P67+Q67+R67</f>
        <v>0</v>
      </c>
    </row>
    <row r="68" spans="1:23" x14ac:dyDescent="0.25">
      <c r="A68" s="1"/>
      <c r="B68" s="48"/>
      <c r="C68" s="45" t="s">
        <v>17</v>
      </c>
      <c r="D68" s="8"/>
      <c r="E68" s="8" t="s">
        <v>24</v>
      </c>
      <c r="F68" s="8">
        <v>2025</v>
      </c>
      <c r="G68" s="9"/>
      <c r="H68" s="10">
        <f>H65-H66-H67</f>
        <v>0</v>
      </c>
      <c r="I68" s="10">
        <f>I65-I66-I67</f>
        <v>0</v>
      </c>
      <c r="J68" s="10">
        <f t="shared" ref="J68:M68" si="16">J65-J66-J67</f>
        <v>0</v>
      </c>
      <c r="K68" s="10">
        <f t="shared" si="16"/>
        <v>4650000</v>
      </c>
      <c r="L68" s="10">
        <f t="shared" si="16"/>
        <v>880000</v>
      </c>
      <c r="M68" s="10">
        <f t="shared" si="16"/>
        <v>0</v>
      </c>
      <c r="N68" s="58">
        <f t="shared" ref="N68" si="17">N65-N66-N67</f>
        <v>0</v>
      </c>
      <c r="O68" s="58">
        <f t="shared" ref="O68:P68" si="18">O65-O66-O67</f>
        <v>0</v>
      </c>
      <c r="P68" s="10">
        <f t="shared" si="18"/>
        <v>13980322000</v>
      </c>
      <c r="Q68" s="10">
        <v>0</v>
      </c>
      <c r="R68" s="10">
        <v>0</v>
      </c>
      <c r="S68" s="32">
        <f t="shared" si="15"/>
        <v>13985852000</v>
      </c>
    </row>
    <row r="69" spans="1:23" x14ac:dyDescent="0.25">
      <c r="A69" s="1"/>
      <c r="B69" s="48"/>
      <c r="C69" s="45" t="s">
        <v>17</v>
      </c>
      <c r="D69" s="8"/>
      <c r="E69" s="8" t="s">
        <v>25</v>
      </c>
      <c r="F69" s="8">
        <v>2025</v>
      </c>
      <c r="G69" s="9"/>
      <c r="H69" s="10">
        <v>0</v>
      </c>
      <c r="I69" s="10" t="e">
        <f>I66/I65</f>
        <v>#DIV/0!</v>
      </c>
      <c r="J69" s="10"/>
      <c r="K69" s="13">
        <f>K66/K65</f>
        <v>0</v>
      </c>
      <c r="L69" s="13">
        <f>L66/L65</f>
        <v>0</v>
      </c>
      <c r="M69" s="10">
        <v>0</v>
      </c>
      <c r="N69" s="58">
        <v>0</v>
      </c>
      <c r="O69" s="58"/>
      <c r="P69" s="13">
        <f>P66/P65</f>
        <v>0.65729935560035457</v>
      </c>
      <c r="Q69" s="10">
        <v>0</v>
      </c>
      <c r="R69" s="10">
        <v>0</v>
      </c>
      <c r="S69" s="34">
        <f>S66/S65</f>
        <v>0.65721026595774668</v>
      </c>
    </row>
    <row r="70" spans="1:23" x14ac:dyDescent="0.25">
      <c r="A70" s="1"/>
      <c r="B70" s="48"/>
      <c r="C70" s="45" t="s">
        <v>17</v>
      </c>
      <c r="D70" s="16" t="s">
        <v>45</v>
      </c>
      <c r="E70" s="8" t="s">
        <v>46</v>
      </c>
      <c r="F70" s="8">
        <v>2025</v>
      </c>
      <c r="G70" s="9" t="s">
        <v>20</v>
      </c>
      <c r="H70" s="10">
        <v>0</v>
      </c>
      <c r="I70" s="10">
        <v>151000000</v>
      </c>
      <c r="J70" s="10"/>
      <c r="K70" s="10">
        <v>705829000</v>
      </c>
      <c r="L70" s="10">
        <v>117718000</v>
      </c>
      <c r="M70" s="10">
        <v>202000000</v>
      </c>
      <c r="N70" s="58">
        <v>750000000</v>
      </c>
      <c r="O70" s="58"/>
      <c r="P70" s="10">
        <v>200000000</v>
      </c>
      <c r="Q70" s="10">
        <v>0</v>
      </c>
      <c r="R70" s="10">
        <v>800000000</v>
      </c>
      <c r="S70" s="32">
        <f>H70+I70+K70+L70+M70+N70+P70+Q70+R70</f>
        <v>2926547000</v>
      </c>
      <c r="T70" s="12"/>
      <c r="U70" s="12"/>
      <c r="V70" s="12"/>
      <c r="W70" s="12"/>
    </row>
    <row r="71" spans="1:23" x14ac:dyDescent="0.25">
      <c r="A71" s="1"/>
      <c r="B71" s="48"/>
      <c r="C71" s="45" t="s">
        <v>17</v>
      </c>
      <c r="D71" s="8" t="s">
        <v>45</v>
      </c>
      <c r="E71" s="8" t="s">
        <v>46</v>
      </c>
      <c r="F71" s="8">
        <v>2025</v>
      </c>
      <c r="G71" s="9" t="s">
        <v>21</v>
      </c>
      <c r="H71" s="10">
        <v>0</v>
      </c>
      <c r="I71" s="10">
        <f>151000000+100000000</f>
        <v>251000000</v>
      </c>
      <c r="J71" s="10"/>
      <c r="K71" s="10">
        <v>705829000</v>
      </c>
      <c r="L71" s="10">
        <v>117718000</v>
      </c>
      <c r="M71" s="10">
        <v>202000000</v>
      </c>
      <c r="N71" s="58">
        <v>950000000</v>
      </c>
      <c r="O71" s="58"/>
      <c r="P71" s="10"/>
      <c r="Q71" s="10">
        <v>0</v>
      </c>
      <c r="R71" s="10">
        <v>801000000</v>
      </c>
      <c r="S71" s="32">
        <f t="shared" ref="S71:S76" si="19">H71+I71+K71+L71+M71+N71+P71+Q71+R71</f>
        <v>3027547000</v>
      </c>
    </row>
    <row r="72" spans="1:23" x14ac:dyDescent="0.25">
      <c r="A72" s="1"/>
      <c r="B72" s="48"/>
      <c r="C72" s="45" t="s">
        <v>17</v>
      </c>
      <c r="D72" s="8" t="s">
        <v>45</v>
      </c>
      <c r="E72" s="8" t="s">
        <v>46</v>
      </c>
      <c r="F72" s="8">
        <v>2025</v>
      </c>
      <c r="G72" s="9" t="s">
        <v>22</v>
      </c>
      <c r="H72" s="10"/>
      <c r="I72" s="10">
        <v>2372942</v>
      </c>
      <c r="J72" s="10"/>
      <c r="K72" s="10">
        <v>477274797</v>
      </c>
      <c r="L72" s="10">
        <v>79571297</v>
      </c>
      <c r="M72" s="17">
        <v>117947562</v>
      </c>
      <c r="N72" s="59">
        <v>375036976</v>
      </c>
      <c r="O72" s="59"/>
      <c r="P72" s="17">
        <v>0</v>
      </c>
      <c r="Q72" s="17">
        <v>0</v>
      </c>
      <c r="R72" s="17">
        <v>433227984</v>
      </c>
      <c r="S72" s="32">
        <f t="shared" si="19"/>
        <v>1485431558</v>
      </c>
      <c r="V72" s="15"/>
    </row>
    <row r="73" spans="1:23" x14ac:dyDescent="0.25">
      <c r="A73" s="1"/>
      <c r="B73" s="48"/>
      <c r="C73" s="45" t="s">
        <v>17</v>
      </c>
      <c r="D73" s="8" t="s">
        <v>45</v>
      </c>
      <c r="E73" s="8" t="s">
        <v>46</v>
      </c>
      <c r="F73" s="8">
        <v>2025</v>
      </c>
      <c r="G73" s="9" t="s">
        <v>23</v>
      </c>
      <c r="H73" s="10">
        <v>0</v>
      </c>
      <c r="I73" s="10">
        <v>134773000</v>
      </c>
      <c r="J73" s="10"/>
      <c r="K73" s="10">
        <v>0</v>
      </c>
      <c r="L73" s="18">
        <v>0</v>
      </c>
      <c r="M73" s="19">
        <v>24008703</v>
      </c>
      <c r="N73" s="60">
        <v>0</v>
      </c>
      <c r="O73" s="60"/>
      <c r="P73" s="19">
        <v>0</v>
      </c>
      <c r="Q73" s="19">
        <v>0</v>
      </c>
      <c r="R73" s="19">
        <v>0</v>
      </c>
      <c r="S73" s="36">
        <f t="shared" si="19"/>
        <v>158781703</v>
      </c>
    </row>
    <row r="74" spans="1:23" x14ac:dyDescent="0.25">
      <c r="A74" s="1"/>
      <c r="B74" s="48"/>
      <c r="C74" s="45" t="s">
        <v>17</v>
      </c>
      <c r="D74" s="8"/>
      <c r="E74" s="8" t="s">
        <v>24</v>
      </c>
      <c r="F74" s="8">
        <v>2025</v>
      </c>
      <c r="G74" s="9"/>
      <c r="H74" s="10">
        <f>H71-H72-H73</f>
        <v>0</v>
      </c>
      <c r="I74" s="10">
        <f>I71-I72-I73</f>
        <v>113854058</v>
      </c>
      <c r="J74" s="10"/>
      <c r="K74" s="10">
        <f>K71-K72-K73</f>
        <v>228554203</v>
      </c>
      <c r="L74" s="18">
        <f>L71-L72-L73</f>
        <v>38146703</v>
      </c>
      <c r="M74" s="19">
        <f>M71-M72-M73</f>
        <v>60043735</v>
      </c>
      <c r="N74" s="19">
        <f t="shared" ref="N74" si="20">N71-N72-N73</f>
        <v>574963024</v>
      </c>
      <c r="O74" s="19">
        <f t="shared" ref="O74" si="21">O71-O72-O73</f>
        <v>0</v>
      </c>
      <c r="P74" s="19">
        <f t="shared" ref="P74" si="22">P71-P72-P73</f>
        <v>0</v>
      </c>
      <c r="Q74" s="19">
        <v>0</v>
      </c>
      <c r="R74" s="19">
        <f t="shared" ref="R74" si="23">R71-R72-R73</f>
        <v>367772016</v>
      </c>
      <c r="S74" s="36">
        <f t="shared" si="19"/>
        <v>1383333739</v>
      </c>
    </row>
    <row r="75" spans="1:23" x14ac:dyDescent="0.25">
      <c r="A75" s="1"/>
      <c r="B75" s="48"/>
      <c r="C75" s="45" t="s">
        <v>17</v>
      </c>
      <c r="D75" s="8"/>
      <c r="E75" s="8" t="s">
        <v>25</v>
      </c>
      <c r="F75" s="8">
        <v>2025</v>
      </c>
      <c r="G75" s="9"/>
      <c r="H75" s="10" t="e">
        <f>H72/H71</f>
        <v>#DIV/0!</v>
      </c>
      <c r="I75" s="13">
        <f>I72/I71</f>
        <v>9.4539521912350606E-3</v>
      </c>
      <c r="J75" s="10"/>
      <c r="K75" s="13">
        <f>K72/K71</f>
        <v>0.67619040447473822</v>
      </c>
      <c r="L75" s="20">
        <f>L72/L71</f>
        <v>0.67594842759815832</v>
      </c>
      <c r="M75" s="21">
        <f>M72/M71</f>
        <v>0.58389882178217822</v>
      </c>
      <c r="N75" s="61">
        <f t="shared" ref="N75:S75" si="24">N72/N71</f>
        <v>0.39477576421052629</v>
      </c>
      <c r="O75" s="61" t="e">
        <f t="shared" si="24"/>
        <v>#DIV/0!</v>
      </c>
      <c r="P75" s="19" t="e">
        <f t="shared" si="24"/>
        <v>#DIV/0!</v>
      </c>
      <c r="Q75" s="19" t="e">
        <f t="shared" si="24"/>
        <v>#DIV/0!</v>
      </c>
      <c r="R75" s="21">
        <f t="shared" si="24"/>
        <v>0.54085890636704115</v>
      </c>
      <c r="S75" s="37">
        <f t="shared" si="24"/>
        <v>0.49063864508131499</v>
      </c>
    </row>
    <row r="76" spans="1:23" x14ac:dyDescent="0.25">
      <c r="A76" s="1"/>
      <c r="B76" s="48"/>
      <c r="C76" s="45" t="s">
        <v>17</v>
      </c>
      <c r="D76" s="8"/>
      <c r="E76" s="8" t="s">
        <v>26</v>
      </c>
      <c r="F76" s="8">
        <v>2025</v>
      </c>
      <c r="G76" s="9" t="s">
        <v>22</v>
      </c>
      <c r="H76" s="10">
        <v>0</v>
      </c>
      <c r="I76" s="10">
        <v>3069216</v>
      </c>
      <c r="J76" s="10"/>
      <c r="K76" s="10">
        <v>1115909</v>
      </c>
      <c r="L76" s="18">
        <v>0</v>
      </c>
      <c r="M76" s="19">
        <v>21859570</v>
      </c>
      <c r="N76" s="60">
        <v>0</v>
      </c>
      <c r="O76" s="60"/>
      <c r="P76" s="19">
        <v>0</v>
      </c>
      <c r="Q76" s="19">
        <v>0</v>
      </c>
      <c r="R76" s="19">
        <v>0</v>
      </c>
      <c r="S76" s="36">
        <f t="shared" si="19"/>
        <v>26044695</v>
      </c>
    </row>
    <row r="77" spans="1:23" x14ac:dyDescent="0.25">
      <c r="A77" s="1"/>
      <c r="B77" s="48"/>
      <c r="C77" s="45" t="s">
        <v>17</v>
      </c>
      <c r="D77" s="8" t="s">
        <v>16</v>
      </c>
      <c r="E77" s="30" t="s">
        <v>47</v>
      </c>
      <c r="F77" s="8">
        <v>2025</v>
      </c>
      <c r="G77" s="9" t="s">
        <v>20</v>
      </c>
      <c r="H77" s="10">
        <f t="shared" ref="H77:N77" si="25">H5+H12+H18+H24+H31+H38+H44+H50+H57+H64+H70</f>
        <v>60620000</v>
      </c>
      <c r="I77" s="10">
        <f t="shared" si="25"/>
        <v>3414849000</v>
      </c>
      <c r="J77" s="10">
        <f t="shared" si="25"/>
        <v>0</v>
      </c>
      <c r="K77" s="10">
        <f t="shared" si="25"/>
        <v>5023627000</v>
      </c>
      <c r="L77" s="10">
        <f t="shared" si="25"/>
        <v>853311000</v>
      </c>
      <c r="M77" s="10">
        <f t="shared" si="25"/>
        <v>1355905000</v>
      </c>
      <c r="N77" s="10">
        <f t="shared" si="25"/>
        <v>750000000</v>
      </c>
      <c r="O77" s="10">
        <f t="shared" ref="O77:R77" si="26">O5+O12+O18+O24+O31+O38+O44+O50+O57+O64+O70</f>
        <v>0</v>
      </c>
      <c r="P77" s="27">
        <f t="shared" si="26"/>
        <v>41665505000</v>
      </c>
      <c r="Q77" s="10">
        <f t="shared" si="26"/>
        <v>31826000</v>
      </c>
      <c r="R77" s="10">
        <f t="shared" si="26"/>
        <v>1975796000</v>
      </c>
      <c r="S77" s="33">
        <f>S5+S12+S18+S24+S31+S38+S44+S50+S57+S64+S70</f>
        <v>55131439000</v>
      </c>
      <c r="T77" s="12"/>
      <c r="U77" s="12"/>
      <c r="V77" s="12"/>
      <c r="W77" s="12"/>
    </row>
    <row r="78" spans="1:23" x14ac:dyDescent="0.25">
      <c r="A78" s="1"/>
      <c r="B78" s="48"/>
      <c r="C78" s="45" t="s">
        <v>17</v>
      </c>
      <c r="D78" s="8" t="s">
        <v>16</v>
      </c>
      <c r="E78" s="30" t="s">
        <v>47</v>
      </c>
      <c r="F78" s="8">
        <v>2025</v>
      </c>
      <c r="G78" s="9" t="s">
        <v>21</v>
      </c>
      <c r="H78" s="10">
        <f t="shared" ref="H78:M81" si="27">H6+H13+H19+H25+H32+H39+H45+H51+H58+H65+H71</f>
        <v>95269000</v>
      </c>
      <c r="I78" s="10">
        <f t="shared" si="27"/>
        <v>4204890000</v>
      </c>
      <c r="J78" s="10">
        <f t="shared" si="27"/>
        <v>867200000</v>
      </c>
      <c r="K78" s="10">
        <f t="shared" si="27"/>
        <v>5053557100</v>
      </c>
      <c r="L78" s="10">
        <f t="shared" si="27"/>
        <v>858053300</v>
      </c>
      <c r="M78" s="10">
        <f t="shared" si="27"/>
        <v>1344030220</v>
      </c>
      <c r="N78" s="60">
        <f t="shared" ref="N78:P78" si="28">N6+N13+N19+N25+N32+N39+N45+N51+N58+N65+N71</f>
        <v>950000000</v>
      </c>
      <c r="O78" s="60">
        <f t="shared" si="28"/>
        <v>0</v>
      </c>
      <c r="P78" s="28">
        <f t="shared" si="28"/>
        <v>41502320000</v>
      </c>
      <c r="Q78" s="19">
        <f t="shared" ref="Q78:R80" si="29">Q6+Q13+Q19+Q25+Q32+Q39+Q45+Q51+Q58+Q65+Q71</f>
        <v>61826000</v>
      </c>
      <c r="R78" s="19">
        <f t="shared" si="29"/>
        <v>1895112252</v>
      </c>
      <c r="S78" s="38">
        <f>S6+S13+S19+S25+S32+S39+S45+S51+S58+S65+S71</f>
        <v>56832257872</v>
      </c>
      <c r="T78" s="15"/>
      <c r="U78" s="15"/>
      <c r="V78" s="15"/>
      <c r="W78" s="15"/>
    </row>
    <row r="79" spans="1:23" x14ac:dyDescent="0.25">
      <c r="A79" s="1"/>
      <c r="B79" s="48"/>
      <c r="C79" s="45" t="s">
        <v>17</v>
      </c>
      <c r="D79" s="8" t="s">
        <v>16</v>
      </c>
      <c r="E79" s="30" t="s">
        <v>47</v>
      </c>
      <c r="F79" s="8">
        <v>2025</v>
      </c>
      <c r="G79" s="9" t="s">
        <v>22</v>
      </c>
      <c r="H79" s="10">
        <f t="shared" si="27"/>
        <v>99000</v>
      </c>
      <c r="I79" s="10">
        <f t="shared" si="27"/>
        <v>965387775</v>
      </c>
      <c r="J79" s="10">
        <f t="shared" si="27"/>
        <v>867200000</v>
      </c>
      <c r="K79" s="10">
        <f t="shared" si="27"/>
        <v>3359981267</v>
      </c>
      <c r="L79" s="18">
        <f t="shared" si="27"/>
        <v>550026508</v>
      </c>
      <c r="M79" s="19">
        <f t="shared" si="27"/>
        <v>695834704</v>
      </c>
      <c r="N79" s="60">
        <f t="shared" ref="N79:O79" si="30">N7+N14+N20+N26+N33+N40+N46+N52+N59+N66+N72</f>
        <v>375036976</v>
      </c>
      <c r="O79" s="60">
        <f t="shared" si="30"/>
        <v>0</v>
      </c>
      <c r="P79" s="28">
        <f>P7+P14+P20+P26+P33+P40+P46+P52+P59+P66+P72</f>
        <v>27174986243</v>
      </c>
      <c r="Q79" s="19">
        <f t="shared" si="29"/>
        <v>37406344</v>
      </c>
      <c r="R79" s="19">
        <f t="shared" si="29"/>
        <v>998657763</v>
      </c>
      <c r="S79" s="38">
        <f>S7+S14+S20+S26+S33+S40+S46+S52+S59+S66+S72</f>
        <v>35024616580</v>
      </c>
      <c r="V79" s="15"/>
    </row>
    <row r="80" spans="1:23" x14ac:dyDescent="0.25">
      <c r="A80" s="1"/>
      <c r="B80" s="48"/>
      <c r="C80" s="45" t="s">
        <v>17</v>
      </c>
      <c r="D80" s="8" t="s">
        <v>16</v>
      </c>
      <c r="E80" s="30" t="s">
        <v>47</v>
      </c>
      <c r="F80" s="8">
        <v>2025</v>
      </c>
      <c r="G80" s="9" t="s">
        <v>23</v>
      </c>
      <c r="H80" s="10">
        <f>H8+H15+H21+H27+H34+H41+H47+H53+H60+H67+H73</f>
        <v>29833333</v>
      </c>
      <c r="I80" s="10">
        <f t="shared" si="27"/>
        <v>1191623319</v>
      </c>
      <c r="J80" s="10">
        <f t="shared" si="27"/>
        <v>0</v>
      </c>
      <c r="K80" s="10">
        <f t="shared" si="27"/>
        <v>0</v>
      </c>
      <c r="L80" s="18">
        <f t="shared" si="27"/>
        <v>0</v>
      </c>
      <c r="M80" s="19">
        <f t="shared" si="27"/>
        <v>91728350</v>
      </c>
      <c r="N80" s="60">
        <f t="shared" ref="N80:O80" si="31">N8+N15+N21+N27+N34+N41+N47+N53+N60+N67+N73</f>
        <v>0</v>
      </c>
      <c r="O80" s="60">
        <f t="shared" si="31"/>
        <v>0</v>
      </c>
      <c r="P80" s="28">
        <f>P8+P15+P21+P27+P34+P41+P47+P53+P60+P67+P73</f>
        <v>-615660</v>
      </c>
      <c r="Q80" s="19">
        <f t="shared" si="29"/>
        <v>0</v>
      </c>
      <c r="R80" s="19">
        <f t="shared" si="29"/>
        <v>1599</v>
      </c>
      <c r="S80" s="39">
        <f>S8+S15+S21+S27+S34+S41+S47+S53+S60+S67+S73</f>
        <v>1312570941</v>
      </c>
    </row>
    <row r="81" spans="1:20" x14ac:dyDescent="0.25">
      <c r="A81" s="1"/>
      <c r="B81" s="48"/>
      <c r="C81" s="45" t="s">
        <v>17</v>
      </c>
      <c r="D81" s="8" t="s">
        <v>16</v>
      </c>
      <c r="E81" s="30" t="s">
        <v>24</v>
      </c>
      <c r="F81" s="8">
        <v>2025</v>
      </c>
      <c r="G81" s="9"/>
      <c r="H81" s="10">
        <f t="shared" si="27"/>
        <v>65336667</v>
      </c>
      <c r="I81" s="10">
        <f t="shared" si="27"/>
        <v>2047878906</v>
      </c>
      <c r="J81" s="10">
        <f t="shared" si="27"/>
        <v>0</v>
      </c>
      <c r="K81" s="10">
        <f t="shared" si="27"/>
        <v>1693575833</v>
      </c>
      <c r="L81" s="10">
        <f t="shared" si="27"/>
        <v>308026792</v>
      </c>
      <c r="M81" s="10">
        <f t="shared" si="27"/>
        <v>556467166</v>
      </c>
      <c r="N81" s="10">
        <f>N9+N16+N22+N28+N35+N42+N48+N54+N61+N68+N74</f>
        <v>574963024</v>
      </c>
      <c r="O81" s="10">
        <f t="shared" ref="O81:P81" si="32">O9+O16+O22+O28+O35+O42+O48+O54+O61+O68+O74</f>
        <v>0</v>
      </c>
      <c r="P81" s="27">
        <f t="shared" si="32"/>
        <v>14327949417</v>
      </c>
      <c r="Q81" s="10">
        <f t="shared" ref="Q81:R81" si="33">Q9+Q16+Q22+Q28+Q35+Q42+Q48+Q54+Q61+Q68+Q74</f>
        <v>24419656</v>
      </c>
      <c r="R81" s="10">
        <f t="shared" si="33"/>
        <v>896452890</v>
      </c>
      <c r="S81" s="40">
        <f>S9+S16+S22+S28+S35+S42+S48+S54+S61+S68+S74</f>
        <v>20495070351</v>
      </c>
    </row>
    <row r="82" spans="1:20" x14ac:dyDescent="0.25">
      <c r="A82" s="1"/>
      <c r="B82" s="48"/>
      <c r="C82" s="45" t="s">
        <v>17</v>
      </c>
      <c r="D82" s="8" t="s">
        <v>16</v>
      </c>
      <c r="E82" s="30" t="s">
        <v>25</v>
      </c>
      <c r="F82" s="8">
        <v>2025</v>
      </c>
      <c r="G82" s="9"/>
      <c r="H82" s="10">
        <f t="shared" ref="H82:N82" si="34">H79/H78</f>
        <v>1.0391627916741017E-3</v>
      </c>
      <c r="I82" s="10">
        <f t="shared" si="34"/>
        <v>0.22958692736314149</v>
      </c>
      <c r="J82" s="13">
        <f t="shared" si="34"/>
        <v>1</v>
      </c>
      <c r="K82" s="13">
        <f t="shared" si="34"/>
        <v>0.66487450334735509</v>
      </c>
      <c r="L82" s="13">
        <f t="shared" si="34"/>
        <v>0.64101671539518579</v>
      </c>
      <c r="M82" s="13">
        <f t="shared" si="34"/>
        <v>0.51772251370955036</v>
      </c>
      <c r="N82" s="13">
        <f t="shared" si="34"/>
        <v>0.39477576421052629</v>
      </c>
      <c r="O82" s="13" t="e">
        <f t="shared" ref="O82:S82" si="35">O79/O78</f>
        <v>#DIV/0!</v>
      </c>
      <c r="P82" s="29">
        <f t="shared" si="35"/>
        <v>0.65478234091491749</v>
      </c>
      <c r="Q82" s="13">
        <f t="shared" si="35"/>
        <v>0.60502610552194869</v>
      </c>
      <c r="R82" s="13">
        <f t="shared" si="35"/>
        <v>0.52696496576710439</v>
      </c>
      <c r="S82" s="31">
        <f t="shared" si="35"/>
        <v>0.61628057535359437</v>
      </c>
    </row>
    <row r="83" spans="1:20" x14ac:dyDescent="0.25">
      <c r="A83" s="1"/>
      <c r="B83" s="48"/>
      <c r="C83" s="45" t="s">
        <v>17</v>
      </c>
      <c r="D83" s="8" t="s">
        <v>16</v>
      </c>
      <c r="E83" s="30" t="s">
        <v>26</v>
      </c>
      <c r="F83" s="8">
        <v>2025</v>
      </c>
      <c r="G83" s="9" t="s">
        <v>22</v>
      </c>
      <c r="H83" s="10">
        <f>H11+H30+H37+H56+H63+H76</f>
        <v>0</v>
      </c>
      <c r="I83" s="10">
        <f>I11+I30+I37+I56+I63+I76</f>
        <v>3848196</v>
      </c>
      <c r="J83" s="10">
        <f t="shared" ref="J83:R83" si="36">J11+J30+J37+J56+J63+J76</f>
        <v>0</v>
      </c>
      <c r="K83" s="10">
        <f t="shared" si="36"/>
        <v>1163317</v>
      </c>
      <c r="L83" s="10">
        <f t="shared" si="36"/>
        <v>0</v>
      </c>
      <c r="M83" s="10">
        <f t="shared" si="36"/>
        <v>38140913</v>
      </c>
      <c r="N83" s="10">
        <f t="shared" si="36"/>
        <v>0</v>
      </c>
      <c r="O83" s="10">
        <f t="shared" si="36"/>
        <v>0</v>
      </c>
      <c r="P83" s="27">
        <f t="shared" si="36"/>
        <v>2854998</v>
      </c>
      <c r="Q83" s="10">
        <f t="shared" si="36"/>
        <v>0</v>
      </c>
      <c r="R83" s="10">
        <f t="shared" si="36"/>
        <v>83831</v>
      </c>
      <c r="S83" s="33">
        <f t="shared" ref="S83" si="37">H83+I83+K83+L83+M83+N83+P83+Q83+R83</f>
        <v>46091255</v>
      </c>
      <c r="T83" s="12"/>
    </row>
    <row r="84" spans="1:20" x14ac:dyDescent="0.25">
      <c r="A84" s="1"/>
      <c r="B84" s="48"/>
      <c r="C84" s="45" t="s">
        <v>17</v>
      </c>
      <c r="D84" s="8" t="s">
        <v>16</v>
      </c>
      <c r="E84" s="8" t="s">
        <v>48</v>
      </c>
      <c r="F84" s="8">
        <v>2025</v>
      </c>
      <c r="G84" s="9" t="s">
        <v>20</v>
      </c>
      <c r="H84" s="10"/>
      <c r="I84" s="10"/>
      <c r="J84" s="10"/>
      <c r="K84" s="10"/>
      <c r="L84" s="18"/>
      <c r="M84" s="19"/>
      <c r="N84" s="60"/>
      <c r="O84" s="60"/>
      <c r="P84" s="19"/>
      <c r="Q84" s="19"/>
      <c r="R84" s="19"/>
      <c r="S84" s="38"/>
    </row>
    <row r="85" spans="1:20" x14ac:dyDescent="0.25">
      <c r="A85" s="1"/>
      <c r="B85" s="48"/>
      <c r="C85" s="45" t="s">
        <v>17</v>
      </c>
      <c r="D85" s="8" t="s">
        <v>16</v>
      </c>
      <c r="E85" s="8" t="s">
        <v>48</v>
      </c>
      <c r="F85" s="8">
        <v>2025</v>
      </c>
      <c r="G85" s="9" t="s">
        <v>21</v>
      </c>
      <c r="H85" s="10"/>
      <c r="I85" s="10"/>
      <c r="J85" s="10"/>
      <c r="K85" s="10"/>
      <c r="L85" s="10"/>
      <c r="M85" s="22"/>
      <c r="N85" s="63"/>
      <c r="O85" s="63"/>
      <c r="P85" s="22"/>
      <c r="Q85" s="22"/>
      <c r="R85" s="22"/>
      <c r="S85" s="32">
        <v>0</v>
      </c>
    </row>
    <row r="86" spans="1:20" ht="15.75" thickBot="1" x14ac:dyDescent="0.3">
      <c r="A86" s="1"/>
      <c r="B86" s="48"/>
      <c r="C86" s="46" t="s">
        <v>17</v>
      </c>
      <c r="D86" s="43"/>
      <c r="E86" s="43" t="s">
        <v>48</v>
      </c>
      <c r="F86" s="43">
        <v>2025</v>
      </c>
      <c r="G86" s="44" t="s">
        <v>49</v>
      </c>
      <c r="H86" s="41"/>
      <c r="I86" s="41"/>
      <c r="J86" s="41"/>
      <c r="K86" s="41"/>
      <c r="L86" s="41"/>
      <c r="M86" s="41"/>
      <c r="N86" s="64"/>
      <c r="O86" s="64"/>
      <c r="P86" s="41"/>
      <c r="Q86" s="41"/>
      <c r="R86" s="41"/>
      <c r="S86" s="42">
        <v>0</v>
      </c>
    </row>
    <row r="87" spans="1:20" ht="15.75" thickTop="1" x14ac:dyDescent="0.25">
      <c r="A87" s="1"/>
      <c r="B87" s="62"/>
      <c r="C87" s="6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20" ht="19.5" customHeight="1" x14ac:dyDescent="0.25">
      <c r="A88" s="1"/>
      <c r="B88" s="1"/>
      <c r="C88" s="1"/>
      <c r="D88" s="1"/>
      <c r="E88" s="65"/>
      <c r="F88" s="49"/>
      <c r="G88" s="66"/>
      <c r="H88" s="67"/>
      <c r="I88" s="68" t="s">
        <v>51</v>
      </c>
      <c r="J88" s="50" t="s">
        <v>50</v>
      </c>
      <c r="K88" s="71" t="s">
        <v>55</v>
      </c>
      <c r="L88" s="71"/>
      <c r="M88" s="71"/>
      <c r="N88" s="1"/>
      <c r="O88" s="1"/>
      <c r="P88" s="1"/>
      <c r="Q88" s="1"/>
      <c r="R88" s="1"/>
      <c r="S88" s="12"/>
    </row>
    <row r="89" spans="1:20" ht="19.5" customHeight="1" x14ac:dyDescent="0.25">
      <c r="A89" s="1"/>
      <c r="B89" s="1"/>
      <c r="C89" s="1"/>
      <c r="D89" s="1"/>
      <c r="E89" s="65"/>
      <c r="F89" s="49"/>
      <c r="G89" s="66"/>
      <c r="H89" s="67"/>
      <c r="I89" s="69"/>
      <c r="J89" s="50" t="s">
        <v>52</v>
      </c>
      <c r="K89" s="71"/>
      <c r="L89" s="71"/>
      <c r="M89" s="71"/>
      <c r="N89" s="1"/>
      <c r="O89" s="1"/>
      <c r="P89" s="26"/>
      <c r="Q89" s="1"/>
      <c r="R89" s="1"/>
      <c r="S89" s="15"/>
    </row>
    <row r="90" spans="1:20" ht="17.25" customHeight="1" x14ac:dyDescent="0.25">
      <c r="A90" s="1"/>
      <c r="B90" s="1"/>
      <c r="C90" s="1"/>
      <c r="D90" s="1"/>
      <c r="E90" s="65"/>
      <c r="F90" s="49"/>
      <c r="G90" s="66"/>
      <c r="H90" s="67"/>
      <c r="I90" s="70"/>
      <c r="J90" s="50" t="s">
        <v>53</v>
      </c>
      <c r="K90" s="71" t="s">
        <v>56</v>
      </c>
      <c r="L90" s="71"/>
      <c r="M90" s="71"/>
      <c r="N90" s="1"/>
      <c r="O90" s="1"/>
      <c r="P90" s="1"/>
      <c r="Q90" s="1"/>
      <c r="R90" s="1"/>
    </row>
    <row r="91" spans="1:20" x14ac:dyDescent="0.25">
      <c r="A91" s="1"/>
      <c r="B91" s="1"/>
      <c r="C91" s="62"/>
      <c r="D91" s="6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25"/>
    </row>
    <row r="93" spans="1:20" x14ac:dyDescent="0.25">
      <c r="S93" s="15"/>
    </row>
    <row r="96" spans="1:20" x14ac:dyDescent="0.25">
      <c r="K96" s="23"/>
    </row>
  </sheetData>
  <mergeCells count="90">
    <mergeCell ref="N79:O79"/>
    <mergeCell ref="N80:O80"/>
    <mergeCell ref="N84:O84"/>
    <mergeCell ref="C91:D91"/>
    <mergeCell ref="N85:O85"/>
    <mergeCell ref="N86:O86"/>
    <mergeCell ref="B87:C87"/>
    <mergeCell ref="E88:E90"/>
    <mergeCell ref="G88:H88"/>
    <mergeCell ref="I88:I90"/>
    <mergeCell ref="K88:M88"/>
    <mergeCell ref="G89:H89"/>
    <mergeCell ref="K89:M89"/>
    <mergeCell ref="G90:H90"/>
    <mergeCell ref="K90:M90"/>
    <mergeCell ref="N72:O72"/>
    <mergeCell ref="N73:O73"/>
    <mergeCell ref="N75:O75"/>
    <mergeCell ref="N76:O76"/>
    <mergeCell ref="N78:O78"/>
    <mergeCell ref="N67:O67"/>
    <mergeCell ref="N68:O68"/>
    <mergeCell ref="N69:O69"/>
    <mergeCell ref="N70:O70"/>
    <mergeCell ref="N71:O71"/>
    <mergeCell ref="N62:O62"/>
    <mergeCell ref="N63:O63"/>
    <mergeCell ref="N64:O64"/>
    <mergeCell ref="N65:O65"/>
    <mergeCell ref="N66:O66"/>
    <mergeCell ref="N57:O57"/>
    <mergeCell ref="N58:O58"/>
    <mergeCell ref="N59:O59"/>
    <mergeCell ref="N60:O60"/>
    <mergeCell ref="N61:O61"/>
    <mergeCell ref="N52:O52"/>
    <mergeCell ref="N53:O53"/>
    <mergeCell ref="N54:O54"/>
    <mergeCell ref="N55:O55"/>
    <mergeCell ref="N56:O56"/>
    <mergeCell ref="N47:O47"/>
    <mergeCell ref="N48:O48"/>
    <mergeCell ref="N49:O49"/>
    <mergeCell ref="N50:O50"/>
    <mergeCell ref="N51:O51"/>
    <mergeCell ref="N42:O42"/>
    <mergeCell ref="N43:O43"/>
    <mergeCell ref="N44:O44"/>
    <mergeCell ref="N45:O45"/>
    <mergeCell ref="N46:O46"/>
    <mergeCell ref="N36:O36"/>
    <mergeCell ref="N38:O38"/>
    <mergeCell ref="N39:O39"/>
    <mergeCell ref="N40:O40"/>
    <mergeCell ref="N41:O41"/>
    <mergeCell ref="N31:O31"/>
    <mergeCell ref="N32:O32"/>
    <mergeCell ref="N33:O33"/>
    <mergeCell ref="N34:O34"/>
    <mergeCell ref="N35:O35"/>
    <mergeCell ref="N26:O26"/>
    <mergeCell ref="N27:O27"/>
    <mergeCell ref="N28:O28"/>
    <mergeCell ref="N29:O29"/>
    <mergeCell ref="N30:O30"/>
    <mergeCell ref="N21:O21"/>
    <mergeCell ref="N22:O22"/>
    <mergeCell ref="N23:O23"/>
    <mergeCell ref="N24:O24"/>
    <mergeCell ref="N25:O25"/>
    <mergeCell ref="N16:O16"/>
    <mergeCell ref="N17:O17"/>
    <mergeCell ref="N18:O18"/>
    <mergeCell ref="N19:O19"/>
    <mergeCell ref="N20:O20"/>
    <mergeCell ref="N11:O11"/>
    <mergeCell ref="N12:O12"/>
    <mergeCell ref="N13:O13"/>
    <mergeCell ref="N14:O14"/>
    <mergeCell ref="N15:O15"/>
    <mergeCell ref="N6:O6"/>
    <mergeCell ref="N7:O7"/>
    <mergeCell ref="N8:O8"/>
    <mergeCell ref="N9:O9"/>
    <mergeCell ref="N10:O10"/>
    <mergeCell ref="C2:S2"/>
    <mergeCell ref="C3:S3"/>
    <mergeCell ref="A4:B4"/>
    <mergeCell ref="N4:O4"/>
    <mergeCell ref="N5:O5"/>
  </mergeCells>
  <phoneticPr fontId="2" type="noConversion"/>
  <pageMargins left="0" right="0" top="0" bottom="0" header="0" footer="0"/>
  <pageSetup paperSize="8" scale="75" orientation="landscape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nr.1.2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2025-09-22T14:07:50Z</dcterms:created>
  <dcterms:modified xsi:type="dcterms:W3CDTF">2025-11-20T11:32:23Z</dcterms:modified>
</cp:coreProperties>
</file>